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1640" tabRatio="724" activeTab="0"/>
  </bookViews>
  <sheets>
    <sheet name="Финансовый план" sheetId="1" r:id="rId1"/>
    <sheet name="Начальный баланс" sheetId="2" r:id="rId2"/>
  </sheets>
  <definedNames/>
  <calcPr fullCalcOnLoad="1"/>
</workbook>
</file>

<file path=xl/sharedStrings.xml><?xml version="1.0" encoding="utf-8"?>
<sst xmlns="http://schemas.openxmlformats.org/spreadsheetml/2006/main" count="166" uniqueCount="130">
  <si>
    <t>Код</t>
  </si>
  <si>
    <t>Статья</t>
  </si>
  <si>
    <t>Сумма, грн.</t>
  </si>
  <si>
    <t>АКТИВ</t>
  </si>
  <si>
    <t>Имеющиеся активы</t>
  </si>
  <si>
    <t xml:space="preserve">Оборудование </t>
  </si>
  <si>
    <t>Комплектующие</t>
  </si>
  <si>
    <t xml:space="preserve">Сырьё, материалы, </t>
  </si>
  <si>
    <t>Офисная мебель</t>
  </si>
  <si>
    <t>Транспорт</t>
  </si>
  <si>
    <t>Помещение</t>
  </si>
  <si>
    <t>Прочие</t>
  </si>
  <si>
    <t>Всего имеющиеся активы ( 01+ 08)</t>
  </si>
  <si>
    <t>Требуемые активы</t>
  </si>
  <si>
    <t>Коммунальные услуги</t>
  </si>
  <si>
    <t>Сырье, материалы</t>
  </si>
  <si>
    <t>Затраты на юридические услуги</t>
  </si>
  <si>
    <t>Канцелярские расходы</t>
  </si>
  <si>
    <t>Регистрация</t>
  </si>
  <si>
    <t>Лицензии</t>
  </si>
  <si>
    <t>Транспортные расходы</t>
  </si>
  <si>
    <t>Аренда оборудования</t>
  </si>
  <si>
    <t>Аренда помещения</t>
  </si>
  <si>
    <t>Охранная сигнализация</t>
  </si>
  <si>
    <t>Телефон</t>
  </si>
  <si>
    <t>Страхование</t>
  </si>
  <si>
    <t>Отчисления в Пенсионный Фонд</t>
  </si>
  <si>
    <t>БАЛАНС</t>
  </si>
  <si>
    <t>ПАССИВ (Источники финансирования)</t>
  </si>
  <si>
    <t>Собственные средства (уставный фонд)</t>
  </si>
  <si>
    <t>СОБСТВЕННЫЕ ДЕНЕЖНЫЕ СРЕДСТВА</t>
  </si>
  <si>
    <t>Краткосрочные обязательства</t>
  </si>
  <si>
    <t>Беспроцентные займы</t>
  </si>
  <si>
    <t>Краткосрочные кредиты</t>
  </si>
  <si>
    <t>Долгосрочные обязательства</t>
  </si>
  <si>
    <t xml:space="preserve">Долгосрочные кредиты </t>
  </si>
  <si>
    <t>Прочие долгосрочные обязательства</t>
  </si>
  <si>
    <t>ДОХОДЫ</t>
  </si>
  <si>
    <t>Сырье, материалы, комплектующие</t>
  </si>
  <si>
    <t>Расходы по рекламе и продвижению</t>
  </si>
  <si>
    <t>Лицензия</t>
  </si>
  <si>
    <t>Зарплата перс., не занятого в пр-ве</t>
  </si>
  <si>
    <t>Начисления на зарплату перс., не зан. в пр-ве</t>
  </si>
  <si>
    <t>Отчисления в Пенсионный  Фонд</t>
  </si>
  <si>
    <t>Канцелярские товары</t>
  </si>
  <si>
    <t>Юридические услуги</t>
  </si>
  <si>
    <t>Оплата банковских услуг</t>
  </si>
  <si>
    <t>Денежные средства на счёте (начало периода)</t>
  </si>
  <si>
    <t>Приток (+)</t>
  </si>
  <si>
    <t>Продажа за денежные средства</t>
  </si>
  <si>
    <t>Поступления по продажам в кредит</t>
  </si>
  <si>
    <t>Получение кредитов, др. заимствований</t>
  </si>
  <si>
    <t>Отток (-)</t>
  </si>
  <si>
    <t>Приобретение сырья и материалов</t>
  </si>
  <si>
    <t>Капитальные затраты</t>
  </si>
  <si>
    <t>Зарплата</t>
  </si>
  <si>
    <t>Проценты за кредит</t>
  </si>
  <si>
    <t>Налоги</t>
  </si>
  <si>
    <t>Погашение основной суммы кредита</t>
  </si>
  <si>
    <t>Прогноз движения денежных средств.</t>
  </si>
  <si>
    <t>Всего:</t>
  </si>
  <si>
    <t>Аренда автомобиля</t>
  </si>
  <si>
    <t>Компьютер и принтер</t>
  </si>
  <si>
    <t>Банковские услуги</t>
  </si>
  <si>
    <t>% по кредиту</t>
  </si>
  <si>
    <t xml:space="preserve">Зарплата наемных работников </t>
  </si>
  <si>
    <t>Приобретение оборудования</t>
  </si>
  <si>
    <t>Оргтехника</t>
  </si>
  <si>
    <t>Комиссионное вознаграждение работникам</t>
  </si>
  <si>
    <t>Приобретение оборудования и мебели</t>
  </si>
  <si>
    <t>Приобретение оргтехники</t>
  </si>
  <si>
    <t>11 и 14</t>
  </si>
  <si>
    <t>Премиальные работникам</t>
  </si>
  <si>
    <t>Строка проверки вычислений:</t>
  </si>
  <si>
    <t>Затраты на реализацию (переменные расходы) в грн.</t>
  </si>
  <si>
    <t>Операционные (условно-постоянные) расходы в грн.</t>
  </si>
  <si>
    <t xml:space="preserve">Выплата основной суммы кредита </t>
  </si>
  <si>
    <t xml:space="preserve">Единый налог </t>
  </si>
  <si>
    <t>1.</t>
  </si>
  <si>
    <t>Прочие доходы (информационные)</t>
  </si>
  <si>
    <t>Всего продажа за денежные средства</t>
  </si>
  <si>
    <t>Всего переменные затраты (п.02 + …+ п. 08)</t>
  </si>
  <si>
    <t>Валовая прибыль в грн.  (п.1 - п.9)</t>
  </si>
  <si>
    <t>Всего усл.-постоян.расходы (п.11+…+ п.27)</t>
  </si>
  <si>
    <t>Прибыль до уплаты налогов (п.10 - п.28)</t>
  </si>
  <si>
    <t>Чистая прибыль (п.29 - п.30 - п.31)</t>
  </si>
  <si>
    <t>от суммы оборота</t>
  </si>
  <si>
    <t>Регистрация ЧП</t>
  </si>
  <si>
    <t>Удержания из зарплаты работников</t>
  </si>
  <si>
    <t>Примечания</t>
  </si>
  <si>
    <t>33,2% пенс.фонд и 4,8% страх.от несч.случ.</t>
  </si>
  <si>
    <t>Налог с дох.-15%; пенс.фонд -2%; соц.страх.-1%;безраб.-0,5%</t>
  </si>
  <si>
    <t>Начальный баланс при открытии комиссионного магазина.</t>
  </si>
  <si>
    <t>Необходимые капиталовложения, грн.</t>
  </si>
  <si>
    <t>Всего приток (п. 01+ п. 02)</t>
  </si>
  <si>
    <t>Всего отток (п. 04 +…+ п. 31)</t>
  </si>
  <si>
    <t>Чистый денежный поток (п. 03 – п. 32)</t>
  </si>
  <si>
    <t>Баланс потока (п. 00+ п.33)</t>
  </si>
  <si>
    <t>Валовая выручка от продаж, грн.</t>
  </si>
  <si>
    <t>СОБСТВЕННЫЕ  ОТЛОЖЕННЕ СРЕДСТВА</t>
  </si>
  <si>
    <t>Всего начальные затраты [(11)+(37)]</t>
  </si>
  <si>
    <t>Всего краткосрочные обязательства [(42)+(43)+(44)]</t>
  </si>
  <si>
    <t>Всего долгосрочные обязательства (46+47)</t>
  </si>
  <si>
    <t>Всего обязательства [(45)+(48)]</t>
  </si>
  <si>
    <t>Всего собственные средства</t>
  </si>
  <si>
    <t xml:space="preserve"> Прогноз прибылей и убытков.</t>
  </si>
  <si>
    <t>Таб.№ 6.2.</t>
  </si>
  <si>
    <t>минимальная 605</t>
  </si>
  <si>
    <t xml:space="preserve">Комиссионная выручка от продажи </t>
  </si>
  <si>
    <t>Стол, стулья</t>
  </si>
  <si>
    <t>Оргтехника (компьютер и принтер)</t>
  </si>
  <si>
    <t>Всего могу привлечь денежных средств</t>
  </si>
  <si>
    <t>Отчисления  в Пенсионный Фонд (раб.и Ваши)</t>
  </si>
  <si>
    <t>Ежемесячные расходы на рекламу - 1% оборота</t>
  </si>
  <si>
    <t>Премиальные работникам - % от валовой выручки</t>
  </si>
  <si>
    <t>Ежемесячные расходы на рекламу % валовой выручки</t>
  </si>
  <si>
    <t>Ваше планируемое комиссионное вознаграждение:</t>
  </si>
  <si>
    <t>1 работник с окладом 625 грн.</t>
  </si>
  <si>
    <t>Если, к примеру у Вас есть компьютер и принтер, которые Вы можете задействовать в магазине поставьте соответственно цифру 0 в строке 15. И так далее.</t>
  </si>
  <si>
    <r>
      <rPr>
        <b/>
        <sz val="12"/>
        <rFont val="Arial Cyr"/>
        <family val="0"/>
      </rPr>
      <t>Примечания:</t>
    </r>
    <r>
      <rPr>
        <sz val="10"/>
        <rFont val="Arial Cyr"/>
        <family val="0"/>
      </rPr>
      <t xml:space="preserve"> изменяйте поля с голубой заливкой и красными цифрами исходя из особенностей аренды помещения в Вашем городе, наличия у Вас тех или иных статей затрат!</t>
    </r>
  </si>
  <si>
    <t>Расчеты по материалам на оборудование помещения взяты из расчета 30 м2 помещения и самостоятельного его оборудования.</t>
  </si>
  <si>
    <t>Стеллажи, вешалки, трубы, соединения и т.д.</t>
  </si>
  <si>
    <t>Затраты на рекламу (вывески и штендеры)</t>
  </si>
  <si>
    <t xml:space="preserve">Ежемесячные расходы на рекламу </t>
  </si>
  <si>
    <t>Налог единый и отчисления предпринимателя</t>
  </si>
  <si>
    <t>макс.200 грн. + 50% от него за каждого работника+120 грн.себе в пенсионный фонд</t>
  </si>
  <si>
    <r>
      <rPr>
        <b/>
        <sz val="10"/>
        <rFont val="Arial Cyr"/>
        <family val="0"/>
      </rPr>
      <t>Примечание:</t>
    </r>
    <r>
      <rPr>
        <sz val="10"/>
        <rFont val="Arial Cyr"/>
        <family val="0"/>
      </rPr>
      <t xml:space="preserve"> строки 21 и 29 заполняется только в случае если необходимые денежные средства Вы занимаете в банке или другом месте под проценты.</t>
    </r>
  </si>
  <si>
    <t xml:space="preserve">Проценты и тело кредита </t>
  </si>
  <si>
    <t>Украина - по состоянию на 2012 г.</t>
  </si>
  <si>
    <t>Финансовый план (Украина - по состоянию на 2012 г.)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</si>
</sst>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mmm/yyyy"/>
    <numFmt numFmtId="179" formatCode="0.0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[$-FC19]d\ mmmm\ yyyy\ &quot;г.&quot;"/>
    <numFmt numFmtId="184" formatCode="[$-419]d\ mmm;@"/>
    <numFmt numFmtId="185" formatCode="[$-419]mmmm\ yyyy;@"/>
    <numFmt numFmtId="186" formatCode="[$-419]mmmm;@"/>
    <numFmt numFmtId="187" formatCode="0.0000"/>
    <numFmt numFmtId="188" formatCode="0.000"/>
    <numFmt numFmtId="189" formatCode="0.0000000"/>
    <numFmt numFmtId="190" formatCode="0.000000"/>
    <numFmt numFmtId="191" formatCode="0.00000"/>
  </numFmts>
  <fonts count="64"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 Cyr"/>
      <family val="0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b/>
      <i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b/>
      <sz val="10"/>
      <color indexed="10"/>
      <name val="Arial Cyr"/>
      <family val="0"/>
    </font>
    <font>
      <sz val="9"/>
      <color indexed="9"/>
      <name val="Times New Roman"/>
      <family val="1"/>
    </font>
    <font>
      <b/>
      <sz val="12"/>
      <color indexed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u val="single"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u val="single"/>
      <sz val="12"/>
      <color rgb="FFFF0000"/>
      <name val="Arial Cyr"/>
      <family val="0"/>
    </font>
    <font>
      <b/>
      <u val="single"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4" fillId="0" borderId="0" xfId="60" applyFont="1" applyAlignment="1">
      <alignment horizontal="center"/>
    </xf>
    <xf numFmtId="0" fontId="6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177" fontId="5" fillId="0" borderId="10" xfId="60" applyNumberFormat="1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176" fontId="5" fillId="0" borderId="10" xfId="0" applyNumberFormat="1" applyFont="1" applyBorder="1" applyAlignment="1">
      <alignment horizontal="justify" vertical="top" wrapText="1"/>
    </xf>
    <xf numFmtId="176" fontId="5" fillId="0" borderId="10" xfId="60" applyNumberFormat="1" applyFont="1" applyBorder="1" applyAlignment="1">
      <alignment horizontal="justify" vertical="top" wrapText="1"/>
    </xf>
    <xf numFmtId="0" fontId="6" fillId="0" borderId="10" xfId="0" applyFont="1" applyBorder="1" applyAlignment="1">
      <alignment vertical="top" wrapText="1"/>
    </xf>
    <xf numFmtId="176" fontId="6" fillId="0" borderId="10" xfId="60" applyNumberFormat="1" applyFont="1" applyBorder="1" applyAlignment="1">
      <alignment horizontal="justify" vertical="top" wrapText="1"/>
    </xf>
    <xf numFmtId="180" fontId="5" fillId="0" borderId="10" xfId="0" applyNumberFormat="1" applyFont="1" applyBorder="1" applyAlignment="1">
      <alignment horizontal="justify" vertical="top" wrapText="1"/>
    </xf>
    <xf numFmtId="176" fontId="6" fillId="0" borderId="10" xfId="0" applyNumberFormat="1" applyFont="1" applyBorder="1" applyAlignment="1">
      <alignment horizontal="justify" vertical="top" wrapText="1"/>
    </xf>
    <xf numFmtId="17" fontId="5" fillId="0" borderId="10" xfId="0" applyNumberFormat="1" applyFont="1" applyBorder="1" applyAlignment="1">
      <alignment horizontal="justify" vertical="top" wrapText="1"/>
    </xf>
    <xf numFmtId="180" fontId="6" fillId="0" borderId="10" xfId="0" applyNumberFormat="1" applyFont="1" applyBorder="1" applyAlignment="1">
      <alignment horizontal="justify" vertical="top" wrapText="1"/>
    </xf>
    <xf numFmtId="180" fontId="0" fillId="0" borderId="0" xfId="0" applyNumberFormat="1" applyAlignment="1">
      <alignment/>
    </xf>
    <xf numFmtId="176" fontId="6" fillId="0" borderId="10" xfId="0" applyNumberFormat="1" applyFont="1" applyBorder="1" applyAlignment="1">
      <alignment horizontal="center" vertical="top" wrapText="1"/>
    </xf>
    <xf numFmtId="176" fontId="6" fillId="0" borderId="10" xfId="0" applyNumberFormat="1" applyFont="1" applyBorder="1" applyAlignment="1">
      <alignment wrapText="1"/>
    </xf>
    <xf numFmtId="0" fontId="7" fillId="33" borderId="0" xfId="0" applyFont="1" applyFill="1" applyAlignment="1">
      <alignment/>
    </xf>
    <xf numFmtId="176" fontId="7" fillId="33" borderId="0" xfId="0" applyNumberFormat="1" applyFont="1" applyFill="1" applyAlignment="1">
      <alignment/>
    </xf>
    <xf numFmtId="176" fontId="9" fillId="0" borderId="10" xfId="60" applyNumberFormat="1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33" borderId="0" xfId="0" applyFont="1" applyFill="1" applyAlignment="1">
      <alignment horizontal="left"/>
    </xf>
    <xf numFmtId="176" fontId="6" fillId="0" borderId="10" xfId="60" applyNumberFormat="1" applyFont="1" applyFill="1" applyBorder="1" applyAlignment="1">
      <alignment horizontal="justify" vertical="top" wrapText="1"/>
    </xf>
    <xf numFmtId="171" fontId="0" fillId="0" borderId="0" xfId="0" applyNumberFormat="1" applyAlignment="1">
      <alignment/>
    </xf>
    <xf numFmtId="0" fontId="1" fillId="34" borderId="10" xfId="0" applyFont="1" applyFill="1" applyBorder="1" applyAlignment="1">
      <alignment wrapText="1"/>
    </xf>
    <xf numFmtId="0" fontId="10" fillId="0" borderId="0" xfId="0" applyFont="1" applyAlignment="1">
      <alignment/>
    </xf>
    <xf numFmtId="176" fontId="4" fillId="34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180" fontId="4" fillId="0" borderId="0" xfId="0" applyNumberFormat="1" applyFont="1" applyAlignment="1">
      <alignment/>
    </xf>
    <xf numFmtId="186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/>
    </xf>
    <xf numFmtId="0" fontId="14" fillId="0" borderId="0" xfId="0" applyFont="1" applyAlignment="1">
      <alignment/>
    </xf>
    <xf numFmtId="176" fontId="1" fillId="0" borderId="10" xfId="60" applyNumberFormat="1" applyFont="1" applyBorder="1" applyAlignment="1">
      <alignment horizontal="center" vertical="top" wrapText="1"/>
    </xf>
    <xf numFmtId="176" fontId="1" fillId="34" borderId="10" xfId="60" applyNumberFormat="1" applyFont="1" applyFill="1" applyBorder="1" applyAlignment="1">
      <alignment horizontal="center" vertical="top" wrapText="1"/>
    </xf>
    <xf numFmtId="176" fontId="1" fillId="0" borderId="10" xfId="60" applyNumberFormat="1" applyFont="1" applyBorder="1" applyAlignment="1">
      <alignment horizontal="center" wrapText="1"/>
    </xf>
    <xf numFmtId="176" fontId="1" fillId="34" borderId="10" xfId="0" applyNumberFormat="1" applyFont="1" applyFill="1" applyBorder="1" applyAlignment="1">
      <alignment wrapText="1"/>
    </xf>
    <xf numFmtId="176" fontId="4" fillId="0" borderId="0" xfId="60" applyNumberFormat="1" applyFont="1" applyAlignment="1">
      <alignment horizontal="center"/>
    </xf>
    <xf numFmtId="2" fontId="16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/>
    </xf>
    <xf numFmtId="177" fontId="6" fillId="0" borderId="10" xfId="60" applyNumberFormat="1" applyFont="1" applyBorder="1" applyAlignment="1">
      <alignment horizontal="justify" vertical="top" wrapText="1"/>
    </xf>
    <xf numFmtId="0" fontId="0" fillId="0" borderId="0" xfId="0" applyAlignment="1">
      <alignment horizontal="left"/>
    </xf>
    <xf numFmtId="176" fontId="1" fillId="35" borderId="10" xfId="60" applyNumberFormat="1" applyFont="1" applyFill="1" applyBorder="1" applyAlignment="1">
      <alignment horizontal="center" vertical="top" wrapText="1"/>
    </xf>
    <xf numFmtId="176" fontId="59" fillId="35" borderId="10" xfId="60" applyNumberFormat="1" applyFont="1" applyFill="1" applyBorder="1" applyAlignment="1">
      <alignment horizontal="center" wrapText="1"/>
    </xf>
    <xf numFmtId="176" fontId="59" fillId="35" borderId="10" xfId="60" applyNumberFormat="1" applyFont="1" applyFill="1" applyBorder="1" applyAlignment="1">
      <alignment horizontal="center" vertical="top" wrapText="1"/>
    </xf>
    <xf numFmtId="9" fontId="15" fillId="35" borderId="10" xfId="0" applyNumberFormat="1" applyFont="1" applyFill="1" applyBorder="1" applyAlignment="1">
      <alignment horizontal="center"/>
    </xf>
    <xf numFmtId="9" fontId="17" fillId="35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9" fontId="7" fillId="0" borderId="0" xfId="0" applyNumberFormat="1" applyFont="1" applyFill="1" applyAlignment="1">
      <alignment horizontal="center"/>
    </xf>
    <xf numFmtId="9" fontId="7" fillId="0" borderId="0" xfId="0" applyNumberFormat="1" applyFont="1" applyFill="1" applyAlignment="1">
      <alignment/>
    </xf>
    <xf numFmtId="177" fontId="60" fillId="2" borderId="10" xfId="6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176" fontId="0" fillId="0" borderId="0" xfId="0" applyNumberFormat="1" applyAlignment="1">
      <alignment/>
    </xf>
    <xf numFmtId="176" fontId="61" fillId="35" borderId="10" xfId="60" applyNumberFormat="1" applyFont="1" applyFill="1" applyBorder="1" applyAlignment="1">
      <alignment horizontal="justify" vertical="top" wrapText="1"/>
    </xf>
    <xf numFmtId="176" fontId="59" fillId="0" borderId="10" xfId="6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/>
    </xf>
    <xf numFmtId="176" fontId="11" fillId="0" borderId="0" xfId="60" applyNumberFormat="1" applyFont="1" applyAlignment="1">
      <alignment horizontal="center"/>
    </xf>
    <xf numFmtId="171" fontId="62" fillId="0" borderId="0" xfId="42" applyNumberFormat="1" applyFont="1" applyAlignment="1" applyProtection="1">
      <alignment horizontal="center"/>
      <protection/>
    </xf>
    <xf numFmtId="0" fontId="63" fillId="0" borderId="0" xfId="42" applyFont="1" applyAlignment="1" applyProtection="1">
      <alignment/>
      <protection/>
    </xf>
    <xf numFmtId="0" fontId="1" fillId="34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9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tabSelected="1" zoomScalePageLayoutView="0" workbookViewId="0" topLeftCell="A1">
      <selection activeCell="A13" sqref="A13:P13"/>
    </sheetView>
  </sheetViews>
  <sheetFormatPr defaultColWidth="9.00390625" defaultRowHeight="12.75"/>
  <cols>
    <col min="1" max="1" width="4.75390625" style="1" customWidth="1"/>
    <col min="2" max="2" width="6.25390625" style="0" hidden="1" customWidth="1"/>
    <col min="3" max="3" width="42.125" style="0" customWidth="1"/>
    <col min="4" max="4" width="11.25390625" style="0" customWidth="1"/>
    <col min="5" max="6" width="10.875" style="0" bestFit="1" customWidth="1"/>
    <col min="7" max="7" width="10.00390625" style="0" bestFit="1" customWidth="1"/>
    <col min="8" max="11" width="9.625" style="0" bestFit="1" customWidth="1"/>
    <col min="12" max="12" width="10.00390625" style="0" bestFit="1" customWidth="1"/>
    <col min="13" max="15" width="9.625" style="0" bestFit="1" customWidth="1"/>
    <col min="16" max="16" width="10.875" style="0" bestFit="1" customWidth="1"/>
    <col min="17" max="17" width="44.875" style="0" customWidth="1"/>
    <col min="18" max="18" width="18.25390625" style="0" customWidth="1"/>
  </cols>
  <sheetData>
    <row r="1" spans="1:16" s="51" customFormat="1" ht="20.25">
      <c r="A1" s="89" t="s">
        <v>129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4:15" ht="12.75">
      <c r="N2" s="79"/>
      <c r="O2" s="19"/>
    </row>
    <row r="3" spans="1:16" ht="12.75">
      <c r="A3" s="88" t="s">
        <v>105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="19" customFormat="1" ht="12.75">
      <c r="A4" s="47"/>
    </row>
    <row r="5" spans="1:16" s="19" customFormat="1" ht="12.75">
      <c r="A5" s="40"/>
      <c r="D5" s="49">
        <v>39814</v>
      </c>
      <c r="E5" s="49">
        <v>39845</v>
      </c>
      <c r="F5" s="49">
        <v>39873</v>
      </c>
      <c r="G5" s="49">
        <v>39904</v>
      </c>
      <c r="H5" s="49">
        <v>39934</v>
      </c>
      <c r="I5" s="49">
        <v>39965</v>
      </c>
      <c r="J5" s="49">
        <v>39995</v>
      </c>
      <c r="K5" s="49">
        <v>40026</v>
      </c>
      <c r="L5" s="49">
        <v>40057</v>
      </c>
      <c r="M5" s="49">
        <v>40087</v>
      </c>
      <c r="N5" s="49">
        <v>40118</v>
      </c>
      <c r="O5" s="49">
        <v>40148</v>
      </c>
      <c r="P5" s="50"/>
    </row>
    <row r="6" spans="1:16" s="1" customFormat="1" ht="12.75">
      <c r="A6" s="7" t="s">
        <v>0</v>
      </c>
      <c r="B6" s="7"/>
      <c r="C6" s="7" t="s">
        <v>1</v>
      </c>
      <c r="D6" s="7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  <c r="J6" s="7">
        <v>7</v>
      </c>
      <c r="K6" s="7">
        <v>8</v>
      </c>
      <c r="L6" s="7">
        <v>9</v>
      </c>
      <c r="M6" s="7">
        <v>10</v>
      </c>
      <c r="N6" s="7">
        <v>11</v>
      </c>
      <c r="O6" s="7">
        <v>12</v>
      </c>
      <c r="P6" s="32" t="s">
        <v>60</v>
      </c>
    </row>
    <row r="7" spans="1:16" ht="12.75" customHeight="1">
      <c r="A7" s="90" t="s">
        <v>37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2"/>
    </row>
    <row r="8" spans="1:16" ht="12.75" hidden="1">
      <c r="A8" s="37"/>
      <c r="B8" s="21"/>
      <c r="C8" s="21"/>
      <c r="D8" s="17">
        <v>10000</v>
      </c>
      <c r="E8" s="17">
        <v>20000</v>
      </c>
      <c r="F8" s="17">
        <v>30000</v>
      </c>
      <c r="G8" s="17">
        <v>40000</v>
      </c>
      <c r="H8" s="17">
        <v>50000</v>
      </c>
      <c r="I8" s="17">
        <v>50000</v>
      </c>
      <c r="J8" s="17">
        <v>50000</v>
      </c>
      <c r="K8" s="17">
        <v>50000</v>
      </c>
      <c r="L8" s="17">
        <v>50000</v>
      </c>
      <c r="M8" s="17">
        <v>50000</v>
      </c>
      <c r="N8" s="17">
        <v>50000</v>
      </c>
      <c r="O8" s="17">
        <v>50000</v>
      </c>
      <c r="P8" s="33"/>
    </row>
    <row r="9" spans="1:16" ht="12.75">
      <c r="A9" s="21"/>
      <c r="B9" s="16"/>
      <c r="C9" s="20" t="s">
        <v>98</v>
      </c>
      <c r="D9" s="69">
        <v>3000</v>
      </c>
      <c r="E9" s="69">
        <v>5000</v>
      </c>
      <c r="F9" s="69">
        <v>8000</v>
      </c>
      <c r="G9" s="69">
        <v>10000</v>
      </c>
      <c r="H9" s="69">
        <v>12000</v>
      </c>
      <c r="I9" s="69">
        <v>15000</v>
      </c>
      <c r="J9" s="69">
        <v>15000</v>
      </c>
      <c r="K9" s="69">
        <v>17000</v>
      </c>
      <c r="L9" s="69">
        <v>21000</v>
      </c>
      <c r="M9" s="69">
        <v>23000</v>
      </c>
      <c r="N9" s="69">
        <v>25000</v>
      </c>
      <c r="O9" s="69">
        <v>30000</v>
      </c>
      <c r="P9" s="26">
        <f>SUM(D9:O9)</f>
        <v>184000</v>
      </c>
    </row>
    <row r="10" spans="1:17" s="18" customFormat="1" ht="12.75">
      <c r="A10" s="21"/>
      <c r="B10" s="16"/>
      <c r="C10" s="16" t="s">
        <v>108</v>
      </c>
      <c r="D10" s="17">
        <f>D9*'Начальный баланс'!$C$65</f>
        <v>900</v>
      </c>
      <c r="E10" s="17">
        <f>E9*'Начальный баланс'!$C$65</f>
        <v>1500</v>
      </c>
      <c r="F10" s="17">
        <f>F9*'Начальный баланс'!$C$65</f>
        <v>2400</v>
      </c>
      <c r="G10" s="17">
        <f>G9*'Начальный баланс'!$C$65</f>
        <v>3000</v>
      </c>
      <c r="H10" s="17">
        <f>H9*'Начальный баланс'!$C$65</f>
        <v>3600</v>
      </c>
      <c r="I10" s="17">
        <f>I9*'Начальный баланс'!$C$65</f>
        <v>4500</v>
      </c>
      <c r="J10" s="17">
        <f>J9*'Начальный баланс'!$C$65</f>
        <v>4500</v>
      </c>
      <c r="K10" s="17">
        <f>K9*'Начальный баланс'!$C$65</f>
        <v>5100</v>
      </c>
      <c r="L10" s="17">
        <f>L9*'Начальный баланс'!$C$65</f>
        <v>6300</v>
      </c>
      <c r="M10" s="17">
        <f>M9*'Начальный баланс'!$C$65</f>
        <v>6900</v>
      </c>
      <c r="N10" s="17">
        <f>N9*'Начальный баланс'!$C$65</f>
        <v>7500</v>
      </c>
      <c r="O10" s="17">
        <f>O9*'Начальный баланс'!$C$65</f>
        <v>9000</v>
      </c>
      <c r="P10" s="26">
        <f>SUM(D10:O10)</f>
        <v>55200</v>
      </c>
      <c r="Q10" s="68"/>
    </row>
    <row r="11" spans="1:17" s="18" customFormat="1" ht="12.75" hidden="1">
      <c r="A11" s="21"/>
      <c r="B11" s="16"/>
      <c r="C11" s="16" t="s">
        <v>79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6">
        <f>SUM(D11:O11)</f>
        <v>0</v>
      </c>
      <c r="Q11" s="68"/>
    </row>
    <row r="12" spans="1:17" ht="12.75">
      <c r="A12" s="7" t="s">
        <v>78</v>
      </c>
      <c r="B12" s="20"/>
      <c r="C12" s="20" t="s">
        <v>80</v>
      </c>
      <c r="D12" s="59">
        <f>SUM(D10:D11)</f>
        <v>900</v>
      </c>
      <c r="E12" s="59">
        <f aca="true" t="shared" si="0" ref="E12:O12">SUM(E10:E11)</f>
        <v>1500</v>
      </c>
      <c r="F12" s="59">
        <f t="shared" si="0"/>
        <v>2400</v>
      </c>
      <c r="G12" s="59">
        <f t="shared" si="0"/>
        <v>3000</v>
      </c>
      <c r="H12" s="59">
        <f t="shared" si="0"/>
        <v>3600</v>
      </c>
      <c r="I12" s="59">
        <f t="shared" si="0"/>
        <v>4500</v>
      </c>
      <c r="J12" s="59">
        <f t="shared" si="0"/>
        <v>4500</v>
      </c>
      <c r="K12" s="59">
        <f t="shared" si="0"/>
        <v>5100</v>
      </c>
      <c r="L12" s="59">
        <f t="shared" si="0"/>
        <v>6300</v>
      </c>
      <c r="M12" s="59">
        <f t="shared" si="0"/>
        <v>6900</v>
      </c>
      <c r="N12" s="59">
        <f t="shared" si="0"/>
        <v>7500</v>
      </c>
      <c r="O12" s="59">
        <f t="shared" si="0"/>
        <v>9000</v>
      </c>
      <c r="P12" s="26">
        <f>SUM(D12:O12)</f>
        <v>55200</v>
      </c>
      <c r="Q12" s="68"/>
    </row>
    <row r="13" spans="1:16" ht="18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7"/>
    </row>
    <row r="14" spans="1:16" ht="12.75" customHeight="1">
      <c r="A14" s="90" t="s">
        <v>74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2"/>
    </row>
    <row r="15" spans="1:16" ht="12.75">
      <c r="A15" s="21">
        <v>2</v>
      </c>
      <c r="B15" s="16">
        <v>13</v>
      </c>
      <c r="C15" s="16" t="s">
        <v>38</v>
      </c>
      <c r="D15" s="23">
        <f>D65</f>
        <v>0</v>
      </c>
      <c r="E15" s="23">
        <f aca="true" t="shared" si="1" ref="E15:O15">E65</f>
        <v>0</v>
      </c>
      <c r="F15" s="23">
        <f t="shared" si="1"/>
        <v>0</v>
      </c>
      <c r="G15" s="23">
        <f t="shared" si="1"/>
        <v>0</v>
      </c>
      <c r="H15" s="23">
        <f t="shared" si="1"/>
        <v>0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23">
        <f t="shared" si="1"/>
        <v>0</v>
      </c>
      <c r="N15" s="23">
        <f t="shared" si="1"/>
        <v>0</v>
      </c>
      <c r="O15" s="23">
        <f t="shared" si="1"/>
        <v>0</v>
      </c>
      <c r="P15" s="26">
        <f aca="true" t="shared" si="2" ref="P15:P49">SUM(D15:O15)</f>
        <v>0</v>
      </c>
    </row>
    <row r="16" spans="1:16" ht="12.75">
      <c r="A16" s="21">
        <v>3</v>
      </c>
      <c r="B16" s="16">
        <v>33</v>
      </c>
      <c r="C16" s="16" t="s">
        <v>54</v>
      </c>
      <c r="D16" s="23">
        <f>D66</f>
        <v>0</v>
      </c>
      <c r="E16" s="23">
        <f aca="true" t="shared" si="3" ref="E16:O16">E66</f>
        <v>0</v>
      </c>
      <c r="F16" s="23">
        <f t="shared" si="3"/>
        <v>0</v>
      </c>
      <c r="G16" s="23">
        <f t="shared" si="3"/>
        <v>0</v>
      </c>
      <c r="H16" s="23">
        <f t="shared" si="3"/>
        <v>0</v>
      </c>
      <c r="I16" s="23">
        <f t="shared" si="3"/>
        <v>0</v>
      </c>
      <c r="J16" s="23">
        <f t="shared" si="3"/>
        <v>0</v>
      </c>
      <c r="K16" s="23">
        <f t="shared" si="3"/>
        <v>0</v>
      </c>
      <c r="L16" s="23">
        <f t="shared" si="3"/>
        <v>0</v>
      </c>
      <c r="M16" s="23">
        <f t="shared" si="3"/>
        <v>0</v>
      </c>
      <c r="N16" s="23">
        <f t="shared" si="3"/>
        <v>0</v>
      </c>
      <c r="O16" s="23">
        <f t="shared" si="3"/>
        <v>0</v>
      </c>
      <c r="P16" s="26">
        <f t="shared" si="2"/>
        <v>0</v>
      </c>
    </row>
    <row r="17" spans="1:16" ht="12.75">
      <c r="A17" s="21">
        <v>4</v>
      </c>
      <c r="B17" s="16"/>
      <c r="C17" s="16" t="s">
        <v>11</v>
      </c>
      <c r="D17" s="23">
        <f>D91</f>
        <v>0</v>
      </c>
      <c r="E17" s="23">
        <f aca="true" t="shared" si="4" ref="E17:O17">E91</f>
        <v>0</v>
      </c>
      <c r="F17" s="23">
        <f t="shared" si="4"/>
        <v>0</v>
      </c>
      <c r="G17" s="23">
        <f t="shared" si="4"/>
        <v>0</v>
      </c>
      <c r="H17" s="23">
        <f t="shared" si="4"/>
        <v>0</v>
      </c>
      <c r="I17" s="23">
        <f t="shared" si="4"/>
        <v>0</v>
      </c>
      <c r="J17" s="23">
        <f t="shared" si="4"/>
        <v>0</v>
      </c>
      <c r="K17" s="23">
        <f t="shared" si="4"/>
        <v>0</v>
      </c>
      <c r="L17" s="23">
        <f t="shared" si="4"/>
        <v>0</v>
      </c>
      <c r="M17" s="23">
        <f t="shared" si="4"/>
        <v>0</v>
      </c>
      <c r="N17" s="23">
        <f t="shared" si="4"/>
        <v>0</v>
      </c>
      <c r="O17" s="23">
        <f t="shared" si="4"/>
        <v>0</v>
      </c>
      <c r="P17" s="26">
        <f t="shared" si="2"/>
        <v>0</v>
      </c>
    </row>
    <row r="18" spans="1:17" ht="12.75">
      <c r="A18" s="21">
        <v>5</v>
      </c>
      <c r="B18" s="16"/>
      <c r="C18" s="16" t="s">
        <v>68</v>
      </c>
      <c r="D18" s="23">
        <f>D89</f>
        <v>30</v>
      </c>
      <c r="E18" s="23">
        <f aca="true" t="shared" si="5" ref="E18:O18">E89</f>
        <v>50</v>
      </c>
      <c r="F18" s="23">
        <f t="shared" si="5"/>
        <v>80</v>
      </c>
      <c r="G18" s="23">
        <f t="shared" si="5"/>
        <v>100</v>
      </c>
      <c r="H18" s="23">
        <f t="shared" si="5"/>
        <v>120</v>
      </c>
      <c r="I18" s="23">
        <f t="shared" si="5"/>
        <v>150</v>
      </c>
      <c r="J18" s="23">
        <f t="shared" si="5"/>
        <v>150</v>
      </c>
      <c r="K18" s="23">
        <f t="shared" si="5"/>
        <v>170</v>
      </c>
      <c r="L18" s="23">
        <f t="shared" si="5"/>
        <v>210</v>
      </c>
      <c r="M18" s="23">
        <f t="shared" si="5"/>
        <v>230</v>
      </c>
      <c r="N18" s="23">
        <f t="shared" si="5"/>
        <v>250</v>
      </c>
      <c r="O18" s="23">
        <f t="shared" si="5"/>
        <v>300</v>
      </c>
      <c r="P18" s="26">
        <f t="shared" si="2"/>
        <v>1840</v>
      </c>
      <c r="Q18" s="68"/>
    </row>
    <row r="19" spans="1:16" ht="12.75">
      <c r="A19" s="21">
        <v>6</v>
      </c>
      <c r="B19" s="16">
        <v>19</v>
      </c>
      <c r="C19" s="16" t="s">
        <v>18</v>
      </c>
      <c r="D19" s="23">
        <f>D81</f>
        <v>0</v>
      </c>
      <c r="E19" s="23">
        <f aca="true" t="shared" si="6" ref="E19:O19">E81</f>
        <v>0</v>
      </c>
      <c r="F19" s="23">
        <f t="shared" si="6"/>
        <v>0</v>
      </c>
      <c r="G19" s="23">
        <f t="shared" si="6"/>
        <v>0</v>
      </c>
      <c r="H19" s="23">
        <f t="shared" si="6"/>
        <v>0</v>
      </c>
      <c r="I19" s="23">
        <f t="shared" si="6"/>
        <v>0</v>
      </c>
      <c r="J19" s="23">
        <f t="shared" si="6"/>
        <v>0</v>
      </c>
      <c r="K19" s="23">
        <f t="shared" si="6"/>
        <v>0</v>
      </c>
      <c r="L19" s="23">
        <f t="shared" si="6"/>
        <v>0</v>
      </c>
      <c r="M19" s="23">
        <f t="shared" si="6"/>
        <v>0</v>
      </c>
      <c r="N19" s="23">
        <f t="shared" si="6"/>
        <v>0</v>
      </c>
      <c r="O19" s="23">
        <f t="shared" si="6"/>
        <v>0</v>
      </c>
      <c r="P19" s="26">
        <f t="shared" si="2"/>
        <v>0</v>
      </c>
    </row>
    <row r="20" spans="1:16" ht="12.75">
      <c r="A20" s="21">
        <v>7</v>
      </c>
      <c r="B20" s="29" t="s">
        <v>71</v>
      </c>
      <c r="C20" s="16" t="s">
        <v>69</v>
      </c>
      <c r="D20" s="27">
        <f>D85+D86</f>
        <v>4350</v>
      </c>
      <c r="E20" s="27">
        <f aca="true" t="shared" si="7" ref="E20:O20">E85+E86</f>
        <v>0</v>
      </c>
      <c r="F20" s="27">
        <f t="shared" si="7"/>
        <v>0</v>
      </c>
      <c r="G20" s="27">
        <f t="shared" si="7"/>
        <v>0</v>
      </c>
      <c r="H20" s="27">
        <f t="shared" si="7"/>
        <v>0</v>
      </c>
      <c r="I20" s="27">
        <f t="shared" si="7"/>
        <v>0</v>
      </c>
      <c r="J20" s="27">
        <f t="shared" si="7"/>
        <v>0</v>
      </c>
      <c r="K20" s="27">
        <f t="shared" si="7"/>
        <v>0</v>
      </c>
      <c r="L20" s="27">
        <f t="shared" si="7"/>
        <v>0</v>
      </c>
      <c r="M20" s="27">
        <f t="shared" si="7"/>
        <v>0</v>
      </c>
      <c r="N20" s="27">
        <f t="shared" si="7"/>
        <v>0</v>
      </c>
      <c r="O20" s="27">
        <f t="shared" si="7"/>
        <v>0</v>
      </c>
      <c r="P20" s="26">
        <f t="shared" si="2"/>
        <v>4350</v>
      </c>
    </row>
    <row r="21" spans="1:16" ht="12.75">
      <c r="A21" s="21">
        <v>8</v>
      </c>
      <c r="B21" s="16">
        <v>15</v>
      </c>
      <c r="C21" s="16" t="s">
        <v>70</v>
      </c>
      <c r="D21" s="23">
        <f>D87</f>
        <v>2500</v>
      </c>
      <c r="E21" s="23">
        <f aca="true" t="shared" si="8" ref="E21:O21">E87</f>
        <v>0</v>
      </c>
      <c r="F21" s="23">
        <f t="shared" si="8"/>
        <v>0</v>
      </c>
      <c r="G21" s="23">
        <f t="shared" si="8"/>
        <v>0</v>
      </c>
      <c r="H21" s="23">
        <f t="shared" si="8"/>
        <v>0</v>
      </c>
      <c r="I21" s="23">
        <f t="shared" si="8"/>
        <v>0</v>
      </c>
      <c r="J21" s="23">
        <f t="shared" si="8"/>
        <v>0</v>
      </c>
      <c r="K21" s="23">
        <f t="shared" si="8"/>
        <v>0</v>
      </c>
      <c r="L21" s="23">
        <f t="shared" si="8"/>
        <v>0</v>
      </c>
      <c r="M21" s="23">
        <f t="shared" si="8"/>
        <v>0</v>
      </c>
      <c r="N21" s="23">
        <f t="shared" si="8"/>
        <v>0</v>
      </c>
      <c r="O21" s="23">
        <f t="shared" si="8"/>
        <v>0</v>
      </c>
      <c r="P21" s="26">
        <f t="shared" si="2"/>
        <v>2500</v>
      </c>
    </row>
    <row r="22" spans="1:16" s="19" customFormat="1" ht="12.75">
      <c r="A22" s="7">
        <v>9</v>
      </c>
      <c r="B22" s="20"/>
      <c r="C22" s="20" t="s">
        <v>81</v>
      </c>
      <c r="D22" s="28">
        <f>SUM(D15:D21)</f>
        <v>6880</v>
      </c>
      <c r="E22" s="28">
        <f aca="true" t="shared" si="9" ref="E22:O22">SUM(E15:E21)</f>
        <v>50</v>
      </c>
      <c r="F22" s="28">
        <f t="shared" si="9"/>
        <v>80</v>
      </c>
      <c r="G22" s="28">
        <f t="shared" si="9"/>
        <v>100</v>
      </c>
      <c r="H22" s="28">
        <f t="shared" si="9"/>
        <v>120</v>
      </c>
      <c r="I22" s="28">
        <f t="shared" si="9"/>
        <v>150</v>
      </c>
      <c r="J22" s="28">
        <f t="shared" si="9"/>
        <v>150</v>
      </c>
      <c r="K22" s="28">
        <f t="shared" si="9"/>
        <v>170</v>
      </c>
      <c r="L22" s="28">
        <f t="shared" si="9"/>
        <v>210</v>
      </c>
      <c r="M22" s="28">
        <f t="shared" si="9"/>
        <v>230</v>
      </c>
      <c r="N22" s="28">
        <f t="shared" si="9"/>
        <v>250</v>
      </c>
      <c r="O22" s="28">
        <f t="shared" si="9"/>
        <v>300</v>
      </c>
      <c r="P22" s="26">
        <f t="shared" si="2"/>
        <v>8690</v>
      </c>
    </row>
    <row r="23" spans="1:16" ht="18.75" customHeight="1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7"/>
    </row>
    <row r="24" spans="1:16" ht="12.75">
      <c r="A24" s="7">
        <v>10</v>
      </c>
      <c r="B24" s="20"/>
      <c r="C24" s="20" t="s">
        <v>82</v>
      </c>
      <c r="D24" s="30">
        <f aca="true" t="shared" si="10" ref="D24:O24">D12-D22</f>
        <v>-5980</v>
      </c>
      <c r="E24" s="30">
        <f t="shared" si="10"/>
        <v>1450</v>
      </c>
      <c r="F24" s="30">
        <f t="shared" si="10"/>
        <v>2320</v>
      </c>
      <c r="G24" s="30">
        <f t="shared" si="10"/>
        <v>2900</v>
      </c>
      <c r="H24" s="30">
        <f t="shared" si="10"/>
        <v>3480</v>
      </c>
      <c r="I24" s="30">
        <f t="shared" si="10"/>
        <v>4350</v>
      </c>
      <c r="J24" s="30">
        <f t="shared" si="10"/>
        <v>4350</v>
      </c>
      <c r="K24" s="30">
        <f t="shared" si="10"/>
        <v>4930</v>
      </c>
      <c r="L24" s="30">
        <f t="shared" si="10"/>
        <v>6090</v>
      </c>
      <c r="M24" s="30">
        <f t="shared" si="10"/>
        <v>6670</v>
      </c>
      <c r="N24" s="30">
        <f t="shared" si="10"/>
        <v>7250</v>
      </c>
      <c r="O24" s="30">
        <f t="shared" si="10"/>
        <v>8700</v>
      </c>
      <c r="P24" s="26">
        <f t="shared" si="2"/>
        <v>46510</v>
      </c>
    </row>
    <row r="25" spans="1:16" ht="18.75" customHeight="1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7"/>
    </row>
    <row r="26" spans="1:16" ht="12.75" customHeight="1">
      <c r="A26" s="90" t="s">
        <v>75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2"/>
    </row>
    <row r="27" spans="1:16" ht="12.75">
      <c r="A27" s="21">
        <v>11</v>
      </c>
      <c r="B27" s="16">
        <v>17</v>
      </c>
      <c r="C27" s="16" t="s">
        <v>39</v>
      </c>
      <c r="D27" s="24">
        <f>D67</f>
        <v>1000</v>
      </c>
      <c r="E27" s="24">
        <f aca="true" t="shared" si="11" ref="E27:O27">E67</f>
        <v>0</v>
      </c>
      <c r="F27" s="24">
        <f t="shared" si="11"/>
        <v>0</v>
      </c>
      <c r="G27" s="24">
        <f t="shared" si="11"/>
        <v>0</v>
      </c>
      <c r="H27" s="24">
        <f t="shared" si="11"/>
        <v>0</v>
      </c>
      <c r="I27" s="24">
        <f t="shared" si="11"/>
        <v>0</v>
      </c>
      <c r="J27" s="24">
        <f t="shared" si="11"/>
        <v>0</v>
      </c>
      <c r="K27" s="24">
        <f t="shared" si="11"/>
        <v>0</v>
      </c>
      <c r="L27" s="24">
        <f t="shared" si="11"/>
        <v>0</v>
      </c>
      <c r="M27" s="24">
        <f t="shared" si="11"/>
        <v>0</v>
      </c>
      <c r="N27" s="24">
        <f t="shared" si="11"/>
        <v>0</v>
      </c>
      <c r="O27" s="24">
        <f t="shared" si="11"/>
        <v>0</v>
      </c>
      <c r="P27" s="26">
        <f t="shared" si="2"/>
        <v>1000</v>
      </c>
    </row>
    <row r="28" spans="1:16" ht="12.75">
      <c r="A28" s="21">
        <v>12</v>
      </c>
      <c r="B28" s="16">
        <v>20</v>
      </c>
      <c r="C28" s="16" t="s">
        <v>40</v>
      </c>
      <c r="D28" s="24">
        <f>D68</f>
        <v>0</v>
      </c>
      <c r="E28" s="24">
        <f aca="true" t="shared" si="12" ref="E28:O28">E68</f>
        <v>0</v>
      </c>
      <c r="F28" s="24">
        <f t="shared" si="12"/>
        <v>0</v>
      </c>
      <c r="G28" s="24">
        <f t="shared" si="12"/>
        <v>0</v>
      </c>
      <c r="H28" s="24">
        <f t="shared" si="12"/>
        <v>0</v>
      </c>
      <c r="I28" s="24">
        <f t="shared" si="12"/>
        <v>0</v>
      </c>
      <c r="J28" s="24">
        <f t="shared" si="12"/>
        <v>0</v>
      </c>
      <c r="K28" s="24">
        <f t="shared" si="12"/>
        <v>0</v>
      </c>
      <c r="L28" s="24">
        <f t="shared" si="12"/>
        <v>0</v>
      </c>
      <c r="M28" s="24">
        <f t="shared" si="12"/>
        <v>0</v>
      </c>
      <c r="N28" s="24">
        <f t="shared" si="12"/>
        <v>0</v>
      </c>
      <c r="O28" s="24">
        <f t="shared" si="12"/>
        <v>0</v>
      </c>
      <c r="P28" s="26">
        <f t="shared" si="2"/>
        <v>0</v>
      </c>
    </row>
    <row r="29" spans="1:16" ht="12.75">
      <c r="A29" s="21">
        <v>13</v>
      </c>
      <c r="B29" s="16">
        <v>29</v>
      </c>
      <c r="C29" s="16" t="s">
        <v>41</v>
      </c>
      <c r="D29" s="24">
        <f>D70</f>
        <v>625</v>
      </c>
      <c r="E29" s="24">
        <f aca="true" t="shared" si="13" ref="E29:O29">E70</f>
        <v>625</v>
      </c>
      <c r="F29" s="24">
        <f t="shared" si="13"/>
        <v>625</v>
      </c>
      <c r="G29" s="24">
        <f t="shared" si="13"/>
        <v>625</v>
      </c>
      <c r="H29" s="24">
        <f t="shared" si="13"/>
        <v>625</v>
      </c>
      <c r="I29" s="24">
        <f t="shared" si="13"/>
        <v>625</v>
      </c>
      <c r="J29" s="24">
        <f t="shared" si="13"/>
        <v>625</v>
      </c>
      <c r="K29" s="24">
        <f t="shared" si="13"/>
        <v>625</v>
      </c>
      <c r="L29" s="24">
        <f t="shared" si="13"/>
        <v>625</v>
      </c>
      <c r="M29" s="24">
        <f t="shared" si="13"/>
        <v>625</v>
      </c>
      <c r="N29" s="24">
        <f t="shared" si="13"/>
        <v>625</v>
      </c>
      <c r="O29" s="24">
        <f t="shared" si="13"/>
        <v>625</v>
      </c>
      <c r="P29" s="26">
        <f t="shared" si="2"/>
        <v>7500</v>
      </c>
    </row>
    <row r="30" spans="1:16" ht="12.75">
      <c r="A30" s="21">
        <v>14</v>
      </c>
      <c r="B30" s="16">
        <v>29</v>
      </c>
      <c r="C30" s="16" t="s">
        <v>42</v>
      </c>
      <c r="D30" s="24">
        <f>D71</f>
        <v>121.175</v>
      </c>
      <c r="E30" s="24">
        <f aca="true" t="shared" si="14" ref="E30:O30">E71</f>
        <v>124.875</v>
      </c>
      <c r="F30" s="24">
        <f t="shared" si="14"/>
        <v>130.425</v>
      </c>
      <c r="G30" s="24">
        <f t="shared" si="14"/>
        <v>134.125</v>
      </c>
      <c r="H30" s="24">
        <f t="shared" si="14"/>
        <v>137.825</v>
      </c>
      <c r="I30" s="24">
        <f t="shared" si="14"/>
        <v>143.375</v>
      </c>
      <c r="J30" s="24">
        <f t="shared" si="14"/>
        <v>143.375</v>
      </c>
      <c r="K30" s="24">
        <f t="shared" si="14"/>
        <v>147.075</v>
      </c>
      <c r="L30" s="24">
        <f t="shared" si="14"/>
        <v>154.475</v>
      </c>
      <c r="M30" s="24">
        <f t="shared" si="14"/>
        <v>158.175</v>
      </c>
      <c r="N30" s="24">
        <f t="shared" si="14"/>
        <v>161.875</v>
      </c>
      <c r="O30" s="24">
        <f t="shared" si="14"/>
        <v>171.125</v>
      </c>
      <c r="P30" s="26">
        <f t="shared" si="2"/>
        <v>1727.8999999999999</v>
      </c>
    </row>
    <row r="31" spans="1:16" ht="12.75">
      <c r="A31" s="21">
        <v>15</v>
      </c>
      <c r="B31" s="16">
        <v>30</v>
      </c>
      <c r="C31" s="16" t="s">
        <v>21</v>
      </c>
      <c r="D31" s="24">
        <f>D72</f>
        <v>0</v>
      </c>
      <c r="E31" s="24">
        <f aca="true" t="shared" si="15" ref="E31:O31">E72</f>
        <v>0</v>
      </c>
      <c r="F31" s="24">
        <f t="shared" si="15"/>
        <v>0</v>
      </c>
      <c r="G31" s="24">
        <f t="shared" si="15"/>
        <v>0</v>
      </c>
      <c r="H31" s="24">
        <f t="shared" si="15"/>
        <v>0</v>
      </c>
      <c r="I31" s="24">
        <f t="shared" si="15"/>
        <v>0</v>
      </c>
      <c r="J31" s="24">
        <f t="shared" si="15"/>
        <v>0</v>
      </c>
      <c r="K31" s="24">
        <f t="shared" si="15"/>
        <v>0</v>
      </c>
      <c r="L31" s="24">
        <f t="shared" si="15"/>
        <v>0</v>
      </c>
      <c r="M31" s="24">
        <f t="shared" si="15"/>
        <v>0</v>
      </c>
      <c r="N31" s="24">
        <f t="shared" si="15"/>
        <v>0</v>
      </c>
      <c r="O31" s="24">
        <f t="shared" si="15"/>
        <v>0</v>
      </c>
      <c r="P31" s="26">
        <f t="shared" si="2"/>
        <v>0</v>
      </c>
    </row>
    <row r="32" spans="1:16" ht="12.75">
      <c r="A32" s="21">
        <v>16</v>
      </c>
      <c r="B32" s="16">
        <v>23</v>
      </c>
      <c r="C32" s="16" t="s">
        <v>22</v>
      </c>
      <c r="D32" s="24">
        <f>D73</f>
        <v>1200</v>
      </c>
      <c r="E32" s="24">
        <f aca="true" t="shared" si="16" ref="E32:O32">E73</f>
        <v>1200</v>
      </c>
      <c r="F32" s="24">
        <f t="shared" si="16"/>
        <v>1200</v>
      </c>
      <c r="G32" s="24">
        <f t="shared" si="16"/>
        <v>1200</v>
      </c>
      <c r="H32" s="24">
        <f t="shared" si="16"/>
        <v>1200</v>
      </c>
      <c r="I32" s="24">
        <f t="shared" si="16"/>
        <v>1200</v>
      </c>
      <c r="J32" s="24">
        <f t="shared" si="16"/>
        <v>1200</v>
      </c>
      <c r="K32" s="24">
        <f t="shared" si="16"/>
        <v>1200</v>
      </c>
      <c r="L32" s="24">
        <f t="shared" si="16"/>
        <v>1200</v>
      </c>
      <c r="M32" s="24">
        <f t="shared" si="16"/>
        <v>1200</v>
      </c>
      <c r="N32" s="24">
        <f t="shared" si="16"/>
        <v>1200</v>
      </c>
      <c r="O32" s="24">
        <f t="shared" si="16"/>
        <v>1200</v>
      </c>
      <c r="P32" s="26">
        <f t="shared" si="2"/>
        <v>14400</v>
      </c>
    </row>
    <row r="33" spans="1:16" ht="12.75">
      <c r="A33" s="21">
        <v>17</v>
      </c>
      <c r="B33" s="16">
        <v>12</v>
      </c>
      <c r="C33" s="16" t="s">
        <v>14</v>
      </c>
      <c r="D33" s="24">
        <f>D74</f>
        <v>0</v>
      </c>
      <c r="E33" s="24">
        <f aca="true" t="shared" si="17" ref="E33:O33">E74</f>
        <v>0</v>
      </c>
      <c r="F33" s="24">
        <f t="shared" si="17"/>
        <v>0</v>
      </c>
      <c r="G33" s="24">
        <f t="shared" si="17"/>
        <v>0</v>
      </c>
      <c r="H33" s="24">
        <f t="shared" si="17"/>
        <v>0</v>
      </c>
      <c r="I33" s="24">
        <f t="shared" si="17"/>
        <v>0</v>
      </c>
      <c r="J33" s="24">
        <f t="shared" si="17"/>
        <v>0</v>
      </c>
      <c r="K33" s="24">
        <f t="shared" si="17"/>
        <v>0</v>
      </c>
      <c r="L33" s="24">
        <f t="shared" si="17"/>
        <v>0</v>
      </c>
      <c r="M33" s="24">
        <f t="shared" si="17"/>
        <v>0</v>
      </c>
      <c r="N33" s="24">
        <f t="shared" si="17"/>
        <v>0</v>
      </c>
      <c r="O33" s="24">
        <f t="shared" si="17"/>
        <v>0</v>
      </c>
      <c r="P33" s="26">
        <f t="shared" si="2"/>
        <v>0</v>
      </c>
    </row>
    <row r="34" spans="1:16" ht="12.75">
      <c r="A34" s="21">
        <v>18</v>
      </c>
      <c r="B34" s="16">
        <v>27</v>
      </c>
      <c r="C34" s="16" t="s">
        <v>43</v>
      </c>
      <c r="D34" s="24">
        <f>D84</f>
        <v>248.9</v>
      </c>
      <c r="E34" s="24">
        <f aca="true" t="shared" si="18" ref="E34:O34">E84</f>
        <v>256.5</v>
      </c>
      <c r="F34" s="24">
        <f t="shared" si="18"/>
        <v>267.9</v>
      </c>
      <c r="G34" s="24">
        <f t="shared" si="18"/>
        <v>275.5</v>
      </c>
      <c r="H34" s="24">
        <f t="shared" si="18"/>
        <v>283.1</v>
      </c>
      <c r="I34" s="24">
        <f t="shared" si="18"/>
        <v>294.5</v>
      </c>
      <c r="J34" s="24">
        <f t="shared" si="18"/>
        <v>294.5</v>
      </c>
      <c r="K34" s="24">
        <f t="shared" si="18"/>
        <v>302.1</v>
      </c>
      <c r="L34" s="24">
        <f t="shared" si="18"/>
        <v>317.3</v>
      </c>
      <c r="M34" s="24">
        <f t="shared" si="18"/>
        <v>324.9</v>
      </c>
      <c r="N34" s="24">
        <f t="shared" si="18"/>
        <v>332.5</v>
      </c>
      <c r="O34" s="24">
        <f t="shared" si="18"/>
        <v>351.5</v>
      </c>
      <c r="P34" s="26">
        <f t="shared" si="2"/>
        <v>3549.2000000000003</v>
      </c>
    </row>
    <row r="35" spans="1:16" ht="12.75">
      <c r="A35" s="21">
        <v>19</v>
      </c>
      <c r="B35" s="16">
        <v>18</v>
      </c>
      <c r="C35" s="16" t="s">
        <v>44</v>
      </c>
      <c r="D35" s="24">
        <f aca="true" t="shared" si="19" ref="D35:D40">D75</f>
        <v>100</v>
      </c>
      <c r="E35" s="24">
        <f aca="true" t="shared" si="20" ref="E35:O35">E75</f>
        <v>100</v>
      </c>
      <c r="F35" s="24">
        <f t="shared" si="20"/>
        <v>100</v>
      </c>
      <c r="G35" s="24">
        <f t="shared" si="20"/>
        <v>100</v>
      </c>
      <c r="H35" s="24">
        <f t="shared" si="20"/>
        <v>100</v>
      </c>
      <c r="I35" s="24">
        <f t="shared" si="20"/>
        <v>100</v>
      </c>
      <c r="J35" s="24">
        <f t="shared" si="20"/>
        <v>100</v>
      </c>
      <c r="K35" s="24">
        <f t="shared" si="20"/>
        <v>100</v>
      </c>
      <c r="L35" s="24">
        <f t="shared" si="20"/>
        <v>100</v>
      </c>
      <c r="M35" s="24">
        <f t="shared" si="20"/>
        <v>100</v>
      </c>
      <c r="N35" s="24">
        <f t="shared" si="20"/>
        <v>100</v>
      </c>
      <c r="O35" s="24">
        <f t="shared" si="20"/>
        <v>100</v>
      </c>
      <c r="P35" s="26">
        <f t="shared" si="2"/>
        <v>1200</v>
      </c>
    </row>
    <row r="36" spans="1:16" ht="12.75">
      <c r="A36" s="21">
        <v>20</v>
      </c>
      <c r="B36" s="16">
        <v>25</v>
      </c>
      <c r="C36" s="16" t="s">
        <v>24</v>
      </c>
      <c r="D36" s="24">
        <f t="shared" si="19"/>
        <v>30</v>
      </c>
      <c r="E36" s="24">
        <f aca="true" t="shared" si="21" ref="E36:O36">E76</f>
        <v>30</v>
      </c>
      <c r="F36" s="24">
        <f t="shared" si="21"/>
        <v>30</v>
      </c>
      <c r="G36" s="24">
        <f t="shared" si="21"/>
        <v>30</v>
      </c>
      <c r="H36" s="24">
        <f t="shared" si="21"/>
        <v>30</v>
      </c>
      <c r="I36" s="24">
        <f t="shared" si="21"/>
        <v>30</v>
      </c>
      <c r="J36" s="24">
        <f t="shared" si="21"/>
        <v>30</v>
      </c>
      <c r="K36" s="24">
        <f t="shared" si="21"/>
        <v>30</v>
      </c>
      <c r="L36" s="24">
        <f t="shared" si="21"/>
        <v>30</v>
      </c>
      <c r="M36" s="24">
        <f t="shared" si="21"/>
        <v>30</v>
      </c>
      <c r="N36" s="24">
        <f t="shared" si="21"/>
        <v>30</v>
      </c>
      <c r="O36" s="24">
        <f t="shared" si="21"/>
        <v>30</v>
      </c>
      <c r="P36" s="26">
        <f t="shared" si="2"/>
        <v>360</v>
      </c>
    </row>
    <row r="37" spans="1:16" ht="12.75">
      <c r="A37" s="21">
        <v>21</v>
      </c>
      <c r="B37" s="16">
        <v>16</v>
      </c>
      <c r="C37" s="16" t="s">
        <v>45</v>
      </c>
      <c r="D37" s="24">
        <f t="shared" si="19"/>
        <v>0</v>
      </c>
      <c r="E37" s="24">
        <f aca="true" t="shared" si="22" ref="E37:O37">E77</f>
        <v>0</v>
      </c>
      <c r="F37" s="24">
        <f t="shared" si="22"/>
        <v>0</v>
      </c>
      <c r="G37" s="24">
        <f t="shared" si="22"/>
        <v>0</v>
      </c>
      <c r="H37" s="24">
        <f t="shared" si="22"/>
        <v>0</v>
      </c>
      <c r="I37" s="24">
        <f t="shared" si="22"/>
        <v>0</v>
      </c>
      <c r="J37" s="24">
        <f t="shared" si="22"/>
        <v>0</v>
      </c>
      <c r="K37" s="24">
        <f t="shared" si="22"/>
        <v>0</v>
      </c>
      <c r="L37" s="24">
        <f t="shared" si="22"/>
        <v>0</v>
      </c>
      <c r="M37" s="24">
        <f t="shared" si="22"/>
        <v>0</v>
      </c>
      <c r="N37" s="24">
        <f t="shared" si="22"/>
        <v>0</v>
      </c>
      <c r="O37" s="24">
        <f t="shared" si="22"/>
        <v>0</v>
      </c>
      <c r="P37" s="26">
        <f t="shared" si="2"/>
        <v>0</v>
      </c>
    </row>
    <row r="38" spans="1:16" ht="12.75">
      <c r="A38" s="21">
        <v>22</v>
      </c>
      <c r="B38" s="16">
        <v>24</v>
      </c>
      <c r="C38" s="16" t="s">
        <v>23</v>
      </c>
      <c r="D38" s="24">
        <f t="shared" si="19"/>
        <v>0</v>
      </c>
      <c r="E38" s="24">
        <f aca="true" t="shared" si="23" ref="E38:O38">E78</f>
        <v>0</v>
      </c>
      <c r="F38" s="24">
        <f t="shared" si="23"/>
        <v>0</v>
      </c>
      <c r="G38" s="24">
        <f t="shared" si="23"/>
        <v>0</v>
      </c>
      <c r="H38" s="24">
        <f t="shared" si="23"/>
        <v>0</v>
      </c>
      <c r="I38" s="24">
        <f t="shared" si="23"/>
        <v>0</v>
      </c>
      <c r="J38" s="24">
        <f t="shared" si="23"/>
        <v>0</v>
      </c>
      <c r="K38" s="24">
        <f t="shared" si="23"/>
        <v>0</v>
      </c>
      <c r="L38" s="24">
        <f t="shared" si="23"/>
        <v>0</v>
      </c>
      <c r="M38" s="24">
        <f t="shared" si="23"/>
        <v>0</v>
      </c>
      <c r="N38" s="24">
        <f t="shared" si="23"/>
        <v>0</v>
      </c>
      <c r="O38" s="24">
        <f t="shared" si="23"/>
        <v>0</v>
      </c>
      <c r="P38" s="26">
        <f t="shared" si="2"/>
        <v>0</v>
      </c>
    </row>
    <row r="39" spans="1:16" ht="12.75">
      <c r="A39" s="21">
        <v>23</v>
      </c>
      <c r="B39" s="16">
        <v>26</v>
      </c>
      <c r="C39" s="16" t="s">
        <v>25</v>
      </c>
      <c r="D39" s="24">
        <f t="shared" si="19"/>
        <v>0</v>
      </c>
      <c r="E39" s="24">
        <f aca="true" t="shared" si="24" ref="E39:O39">E79</f>
        <v>0</v>
      </c>
      <c r="F39" s="24">
        <f t="shared" si="24"/>
        <v>0</v>
      </c>
      <c r="G39" s="24">
        <f t="shared" si="24"/>
        <v>0</v>
      </c>
      <c r="H39" s="24">
        <f t="shared" si="24"/>
        <v>0</v>
      </c>
      <c r="I39" s="24">
        <f t="shared" si="24"/>
        <v>0</v>
      </c>
      <c r="J39" s="24">
        <f t="shared" si="24"/>
        <v>0</v>
      </c>
      <c r="K39" s="24">
        <f t="shared" si="24"/>
        <v>0</v>
      </c>
      <c r="L39" s="24">
        <f t="shared" si="24"/>
        <v>0</v>
      </c>
      <c r="M39" s="24">
        <f t="shared" si="24"/>
        <v>0</v>
      </c>
      <c r="N39" s="24">
        <f t="shared" si="24"/>
        <v>0</v>
      </c>
      <c r="O39" s="24">
        <f t="shared" si="24"/>
        <v>0</v>
      </c>
      <c r="P39" s="26">
        <f t="shared" si="2"/>
        <v>0</v>
      </c>
    </row>
    <row r="40" spans="1:16" ht="12.75">
      <c r="A40" s="21">
        <v>24</v>
      </c>
      <c r="B40" s="16">
        <v>31</v>
      </c>
      <c r="C40" s="16" t="s">
        <v>46</v>
      </c>
      <c r="D40" s="24">
        <f t="shared" si="19"/>
        <v>0</v>
      </c>
      <c r="E40" s="24">
        <f aca="true" t="shared" si="25" ref="E40:O40">E80</f>
        <v>0</v>
      </c>
      <c r="F40" s="24">
        <f t="shared" si="25"/>
        <v>0</v>
      </c>
      <c r="G40" s="24">
        <f t="shared" si="25"/>
        <v>0</v>
      </c>
      <c r="H40" s="24">
        <f t="shared" si="25"/>
        <v>0</v>
      </c>
      <c r="I40" s="24">
        <f t="shared" si="25"/>
        <v>0</v>
      </c>
      <c r="J40" s="24">
        <f t="shared" si="25"/>
        <v>0</v>
      </c>
      <c r="K40" s="24">
        <f t="shared" si="25"/>
        <v>0</v>
      </c>
      <c r="L40" s="24">
        <f t="shared" si="25"/>
        <v>0</v>
      </c>
      <c r="M40" s="24">
        <f t="shared" si="25"/>
        <v>0</v>
      </c>
      <c r="N40" s="24">
        <f t="shared" si="25"/>
        <v>0</v>
      </c>
      <c r="O40" s="24">
        <f t="shared" si="25"/>
        <v>0</v>
      </c>
      <c r="P40" s="26">
        <f t="shared" si="2"/>
        <v>0</v>
      </c>
    </row>
    <row r="41" spans="1:16" ht="12.75">
      <c r="A41" s="21">
        <v>25</v>
      </c>
      <c r="B41" s="16">
        <v>32</v>
      </c>
      <c r="C41" s="16" t="s">
        <v>127</v>
      </c>
      <c r="D41" s="24">
        <f>D82+D90</f>
        <v>0</v>
      </c>
      <c r="E41" s="24">
        <f aca="true" t="shared" si="26" ref="E41:O41">E82+E90</f>
        <v>0</v>
      </c>
      <c r="F41" s="24">
        <f t="shared" si="26"/>
        <v>0</v>
      </c>
      <c r="G41" s="24">
        <f t="shared" si="26"/>
        <v>0</v>
      </c>
      <c r="H41" s="24">
        <f t="shared" si="26"/>
        <v>0</v>
      </c>
      <c r="I41" s="24">
        <f t="shared" si="26"/>
        <v>0</v>
      </c>
      <c r="J41" s="24">
        <f t="shared" si="26"/>
        <v>0</v>
      </c>
      <c r="K41" s="24">
        <f t="shared" si="26"/>
        <v>0</v>
      </c>
      <c r="L41" s="24">
        <f t="shared" si="26"/>
        <v>0</v>
      </c>
      <c r="M41" s="24">
        <f t="shared" si="26"/>
        <v>0</v>
      </c>
      <c r="N41" s="24">
        <f t="shared" si="26"/>
        <v>0</v>
      </c>
      <c r="O41" s="24">
        <f t="shared" si="26"/>
        <v>0</v>
      </c>
      <c r="P41" s="26">
        <f t="shared" si="2"/>
        <v>0</v>
      </c>
    </row>
    <row r="42" spans="1:16" ht="12.75">
      <c r="A42" s="21">
        <v>26</v>
      </c>
      <c r="B42" s="16">
        <v>21</v>
      </c>
      <c r="C42" s="16" t="s">
        <v>20</v>
      </c>
      <c r="D42" s="24">
        <f>D69</f>
        <v>0</v>
      </c>
      <c r="E42" s="24">
        <f aca="true" t="shared" si="27" ref="E42:O42">E69</f>
        <v>0</v>
      </c>
      <c r="F42" s="24">
        <f t="shared" si="27"/>
        <v>0</v>
      </c>
      <c r="G42" s="24">
        <f t="shared" si="27"/>
        <v>0</v>
      </c>
      <c r="H42" s="24">
        <f t="shared" si="27"/>
        <v>0</v>
      </c>
      <c r="I42" s="24">
        <f t="shared" si="27"/>
        <v>0</v>
      </c>
      <c r="J42" s="24">
        <f t="shared" si="27"/>
        <v>0</v>
      </c>
      <c r="K42" s="24">
        <f t="shared" si="27"/>
        <v>0</v>
      </c>
      <c r="L42" s="24">
        <f t="shared" si="27"/>
        <v>0</v>
      </c>
      <c r="M42" s="24">
        <f t="shared" si="27"/>
        <v>0</v>
      </c>
      <c r="N42" s="24">
        <f t="shared" si="27"/>
        <v>0</v>
      </c>
      <c r="O42" s="24">
        <f t="shared" si="27"/>
        <v>0</v>
      </c>
      <c r="P42" s="26">
        <f t="shared" si="2"/>
        <v>0</v>
      </c>
    </row>
    <row r="43" spans="1:16" ht="12.75">
      <c r="A43" s="21">
        <v>27</v>
      </c>
      <c r="B43" s="16"/>
      <c r="C43" s="16" t="s">
        <v>113</v>
      </c>
      <c r="D43" s="24">
        <f>D92</f>
        <v>30</v>
      </c>
      <c r="E43" s="24">
        <f aca="true" t="shared" si="28" ref="E43:O43">E92</f>
        <v>50</v>
      </c>
      <c r="F43" s="24">
        <f t="shared" si="28"/>
        <v>80</v>
      </c>
      <c r="G43" s="24">
        <f t="shared" si="28"/>
        <v>100</v>
      </c>
      <c r="H43" s="24">
        <f t="shared" si="28"/>
        <v>120</v>
      </c>
      <c r="I43" s="24">
        <f t="shared" si="28"/>
        <v>150</v>
      </c>
      <c r="J43" s="24">
        <f t="shared" si="28"/>
        <v>150</v>
      </c>
      <c r="K43" s="24">
        <f t="shared" si="28"/>
        <v>170</v>
      </c>
      <c r="L43" s="24">
        <f t="shared" si="28"/>
        <v>210</v>
      </c>
      <c r="M43" s="24">
        <f t="shared" si="28"/>
        <v>230</v>
      </c>
      <c r="N43" s="24">
        <f t="shared" si="28"/>
        <v>250</v>
      </c>
      <c r="O43" s="24">
        <f t="shared" si="28"/>
        <v>300</v>
      </c>
      <c r="P43" s="26">
        <f t="shared" si="2"/>
        <v>1840</v>
      </c>
    </row>
    <row r="44" spans="1:16" ht="12.75">
      <c r="A44" s="7">
        <v>28</v>
      </c>
      <c r="B44" s="20"/>
      <c r="C44" s="20" t="s">
        <v>83</v>
      </c>
      <c r="D44" s="26">
        <f>SUM(D27:D43)</f>
        <v>3355.0750000000003</v>
      </c>
      <c r="E44" s="26">
        <f aca="true" t="shared" si="29" ref="E44:O44">SUM(E27:E43)</f>
        <v>2386.375</v>
      </c>
      <c r="F44" s="26">
        <f t="shared" si="29"/>
        <v>2433.325</v>
      </c>
      <c r="G44" s="26">
        <f t="shared" si="29"/>
        <v>2464.625</v>
      </c>
      <c r="H44" s="26">
        <f t="shared" si="29"/>
        <v>2495.925</v>
      </c>
      <c r="I44" s="26">
        <f t="shared" si="29"/>
        <v>2542.875</v>
      </c>
      <c r="J44" s="26">
        <f t="shared" si="29"/>
        <v>2542.875</v>
      </c>
      <c r="K44" s="26">
        <f t="shared" si="29"/>
        <v>2574.175</v>
      </c>
      <c r="L44" s="26">
        <f t="shared" si="29"/>
        <v>2636.775</v>
      </c>
      <c r="M44" s="26">
        <f t="shared" si="29"/>
        <v>2668.075</v>
      </c>
      <c r="N44" s="26">
        <f t="shared" si="29"/>
        <v>2699.375</v>
      </c>
      <c r="O44" s="26">
        <f t="shared" si="29"/>
        <v>2777.625</v>
      </c>
      <c r="P44" s="26">
        <f t="shared" si="2"/>
        <v>31577.100000000002</v>
      </c>
    </row>
    <row r="45" spans="1:16" ht="18.75" customHeight="1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7">
        <f t="shared" si="2"/>
        <v>0</v>
      </c>
    </row>
    <row r="46" spans="1:16" s="19" customFormat="1" ht="12.75">
      <c r="A46" s="7">
        <v>29</v>
      </c>
      <c r="B46" s="20"/>
      <c r="C46" s="20" t="s">
        <v>84</v>
      </c>
      <c r="D46" s="26">
        <f aca="true" t="shared" si="30" ref="D46:O46">D24-D44</f>
        <v>-9335.075</v>
      </c>
      <c r="E46" s="26">
        <f t="shared" si="30"/>
        <v>-936.375</v>
      </c>
      <c r="F46" s="26">
        <f t="shared" si="30"/>
        <v>-113.32499999999982</v>
      </c>
      <c r="G46" s="26">
        <f t="shared" si="30"/>
        <v>435.375</v>
      </c>
      <c r="H46" s="26">
        <f t="shared" si="30"/>
        <v>984.0749999999998</v>
      </c>
      <c r="I46" s="26">
        <f t="shared" si="30"/>
        <v>1807.125</v>
      </c>
      <c r="J46" s="26">
        <f t="shared" si="30"/>
        <v>1807.125</v>
      </c>
      <c r="K46" s="26">
        <f t="shared" si="30"/>
        <v>2355.825</v>
      </c>
      <c r="L46" s="26">
        <f t="shared" si="30"/>
        <v>3453.225</v>
      </c>
      <c r="M46" s="26">
        <f t="shared" si="30"/>
        <v>4001.925</v>
      </c>
      <c r="N46" s="26">
        <f t="shared" si="30"/>
        <v>4550.625</v>
      </c>
      <c r="O46" s="26">
        <f t="shared" si="30"/>
        <v>5922.375</v>
      </c>
      <c r="P46" s="26">
        <f t="shared" si="2"/>
        <v>14932.9</v>
      </c>
    </row>
    <row r="47" spans="1:16" s="19" customFormat="1" ht="12.75">
      <c r="A47" s="7">
        <v>30</v>
      </c>
      <c r="B47" s="20"/>
      <c r="C47" s="20" t="s">
        <v>76</v>
      </c>
      <c r="D47" s="26">
        <f>D62</f>
        <v>0</v>
      </c>
      <c r="E47" s="42">
        <f>E62</f>
        <v>606.9787500000025</v>
      </c>
      <c r="F47" s="42">
        <f aca="true" t="shared" si="31" ref="F47:O47">F62</f>
        <v>509.0192624999995</v>
      </c>
      <c r="G47" s="42">
        <f t="shared" si="31"/>
        <v>0</v>
      </c>
      <c r="H47" s="26">
        <f t="shared" si="31"/>
        <v>0</v>
      </c>
      <c r="I47" s="26">
        <f t="shared" si="31"/>
        <v>0</v>
      </c>
      <c r="J47" s="26">
        <f t="shared" si="31"/>
        <v>0</v>
      </c>
      <c r="K47" s="26">
        <f t="shared" si="31"/>
        <v>0</v>
      </c>
      <c r="L47" s="26">
        <f t="shared" si="31"/>
        <v>0</v>
      </c>
      <c r="M47" s="26">
        <f t="shared" si="31"/>
        <v>0</v>
      </c>
      <c r="N47" s="26">
        <f t="shared" si="31"/>
        <v>0</v>
      </c>
      <c r="O47" s="26">
        <f t="shared" si="31"/>
        <v>0</v>
      </c>
      <c r="P47" s="26">
        <f t="shared" si="2"/>
        <v>1115.998012500002</v>
      </c>
    </row>
    <row r="48" spans="1:16" s="19" customFormat="1" ht="12.75">
      <c r="A48" s="7">
        <v>31</v>
      </c>
      <c r="B48" s="20"/>
      <c r="C48" s="20" t="s">
        <v>77</v>
      </c>
      <c r="D48" s="26">
        <f>D83</f>
        <v>420</v>
      </c>
      <c r="E48" s="26">
        <f aca="true" t="shared" si="32" ref="E48:O48">E83</f>
        <v>420</v>
      </c>
      <c r="F48" s="26">
        <f t="shared" si="32"/>
        <v>420</v>
      </c>
      <c r="G48" s="26">
        <f t="shared" si="32"/>
        <v>420</v>
      </c>
      <c r="H48" s="26">
        <f t="shared" si="32"/>
        <v>420</v>
      </c>
      <c r="I48" s="26">
        <f t="shared" si="32"/>
        <v>420</v>
      </c>
      <c r="J48" s="26">
        <f t="shared" si="32"/>
        <v>420</v>
      </c>
      <c r="K48" s="26">
        <f t="shared" si="32"/>
        <v>420</v>
      </c>
      <c r="L48" s="26">
        <f t="shared" si="32"/>
        <v>420</v>
      </c>
      <c r="M48" s="26">
        <f t="shared" si="32"/>
        <v>420</v>
      </c>
      <c r="N48" s="26">
        <f t="shared" si="32"/>
        <v>420</v>
      </c>
      <c r="O48" s="26">
        <f t="shared" si="32"/>
        <v>420</v>
      </c>
      <c r="P48" s="26">
        <f t="shared" si="2"/>
        <v>5040</v>
      </c>
    </row>
    <row r="49" spans="1:16" s="19" customFormat="1" ht="12.75">
      <c r="A49" s="7">
        <v>32</v>
      </c>
      <c r="B49" s="20"/>
      <c r="C49" s="20" t="s">
        <v>85</v>
      </c>
      <c r="D49" s="26">
        <f>D46-D47-D48</f>
        <v>-9755.075</v>
      </c>
      <c r="E49" s="26">
        <f aca="true" t="shared" si="33" ref="E49:O49">E46-E47-E48</f>
        <v>-1963.3537500000025</v>
      </c>
      <c r="F49" s="26">
        <f t="shared" si="33"/>
        <v>-1042.3442624999993</v>
      </c>
      <c r="G49" s="26">
        <f t="shared" si="33"/>
        <v>15.375</v>
      </c>
      <c r="H49" s="26">
        <f t="shared" si="33"/>
        <v>564.0749999999998</v>
      </c>
      <c r="I49" s="26">
        <f t="shared" si="33"/>
        <v>1387.125</v>
      </c>
      <c r="J49" s="26">
        <f t="shared" si="33"/>
        <v>1387.125</v>
      </c>
      <c r="K49" s="26">
        <f t="shared" si="33"/>
        <v>1935.8249999999998</v>
      </c>
      <c r="L49" s="26">
        <f t="shared" si="33"/>
        <v>3033.225</v>
      </c>
      <c r="M49" s="26">
        <f t="shared" si="33"/>
        <v>3581.925</v>
      </c>
      <c r="N49" s="26">
        <f t="shared" si="33"/>
        <v>4130.625</v>
      </c>
      <c r="O49" s="26">
        <f t="shared" si="33"/>
        <v>5502.375</v>
      </c>
      <c r="P49" s="26">
        <f t="shared" si="2"/>
        <v>8776.901987499998</v>
      </c>
    </row>
    <row r="51" spans="4:16" ht="30.75" customHeight="1"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</row>
    <row r="52" spans="4:15" ht="12.75">
      <c r="D52" s="31"/>
      <c r="O52" s="19" t="s">
        <v>106</v>
      </c>
    </row>
    <row r="53" spans="1:16" ht="12.75">
      <c r="A53" s="88" t="s">
        <v>59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="19" customFormat="1" ht="12.75">
      <c r="D54" s="48"/>
    </row>
    <row r="55" spans="1:15" s="19" customFormat="1" ht="12.75">
      <c r="A55" s="40"/>
      <c r="D55" s="49">
        <v>39814</v>
      </c>
      <c r="E55" s="49">
        <v>39845</v>
      </c>
      <c r="F55" s="49">
        <v>39873</v>
      </c>
      <c r="G55" s="49">
        <v>39904</v>
      </c>
      <c r="H55" s="49">
        <v>39934</v>
      </c>
      <c r="I55" s="49">
        <v>39965</v>
      </c>
      <c r="J55" s="49">
        <v>39995</v>
      </c>
      <c r="K55" s="49">
        <v>40026</v>
      </c>
      <c r="L55" s="49">
        <v>40057</v>
      </c>
      <c r="M55" s="49">
        <v>40087</v>
      </c>
      <c r="N55" s="49">
        <v>40118</v>
      </c>
      <c r="O55" s="49">
        <v>40148</v>
      </c>
    </row>
    <row r="56" spans="1:16" s="1" customFormat="1" ht="12.75">
      <c r="A56" s="7" t="s">
        <v>0</v>
      </c>
      <c r="B56" s="7"/>
      <c r="C56" s="7" t="s">
        <v>1</v>
      </c>
      <c r="D56" s="7">
        <v>1</v>
      </c>
      <c r="E56" s="7">
        <v>2</v>
      </c>
      <c r="F56" s="7">
        <v>3</v>
      </c>
      <c r="G56" s="7">
        <v>4</v>
      </c>
      <c r="H56" s="7">
        <v>5</v>
      </c>
      <c r="I56" s="7">
        <v>6</v>
      </c>
      <c r="J56" s="7">
        <v>7</v>
      </c>
      <c r="K56" s="7">
        <v>8</v>
      </c>
      <c r="L56" s="7">
        <v>9</v>
      </c>
      <c r="M56" s="7">
        <v>10</v>
      </c>
      <c r="N56" s="7">
        <v>11</v>
      </c>
      <c r="O56" s="7">
        <v>12</v>
      </c>
      <c r="P56" s="6"/>
    </row>
    <row r="57" spans="1:16" ht="12.75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5"/>
    </row>
    <row r="58" spans="1:16" s="19" customFormat="1" ht="12.75">
      <c r="A58" s="7">
        <v>0</v>
      </c>
      <c r="B58" s="25"/>
      <c r="C58" s="25" t="s">
        <v>47</v>
      </c>
      <c r="D58" s="28">
        <f>'Начальный баланс'!C46</f>
        <v>10655.074999999999</v>
      </c>
      <c r="E58" s="28">
        <f>D95</f>
        <v>899.9999999999982</v>
      </c>
      <c r="F58" s="28">
        <f>E95</f>
        <v>150.60375000000067</v>
      </c>
      <c r="G58" s="28">
        <f aca="true" t="shared" si="34" ref="G58:O58">F95</f>
        <v>126.29801249999991</v>
      </c>
      <c r="H58" s="28">
        <f t="shared" si="34"/>
        <v>141.6730124999999</v>
      </c>
      <c r="I58" s="28">
        <f t="shared" si="34"/>
        <v>705.7480125000002</v>
      </c>
      <c r="J58" s="28">
        <f t="shared" si="34"/>
        <v>2092.8730125</v>
      </c>
      <c r="K58" s="28">
        <f t="shared" si="34"/>
        <v>3479.9980125</v>
      </c>
      <c r="L58" s="28">
        <f t="shared" si="34"/>
        <v>5415.823012500001</v>
      </c>
      <c r="M58" s="28">
        <f t="shared" si="34"/>
        <v>8449.048012500001</v>
      </c>
      <c r="N58" s="28">
        <f t="shared" si="34"/>
        <v>12030.9730125</v>
      </c>
      <c r="O58" s="28">
        <f t="shared" si="34"/>
        <v>16161.5980125</v>
      </c>
      <c r="P58" s="3"/>
    </row>
    <row r="59" spans="1:16" s="18" customFormat="1" ht="12.75">
      <c r="A59" s="93" t="s">
        <v>48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5"/>
    </row>
    <row r="60" spans="1:16" s="18" customFormat="1" ht="12.75">
      <c r="A60" s="21">
        <v>1</v>
      </c>
      <c r="B60" s="22"/>
      <c r="C60" s="22" t="s">
        <v>49</v>
      </c>
      <c r="D60" s="24">
        <f>D12</f>
        <v>900</v>
      </c>
      <c r="E60" s="24">
        <f>E12</f>
        <v>1500</v>
      </c>
      <c r="F60" s="24">
        <f>F12</f>
        <v>2400</v>
      </c>
      <c r="G60" s="24">
        <f>G12</f>
        <v>3000</v>
      </c>
      <c r="H60" s="24">
        <f aca="true" t="shared" si="35" ref="H60:O60">H12</f>
        <v>3600</v>
      </c>
      <c r="I60" s="24">
        <f t="shared" si="35"/>
        <v>4500</v>
      </c>
      <c r="J60" s="24">
        <f t="shared" si="35"/>
        <v>4500</v>
      </c>
      <c r="K60" s="24">
        <f t="shared" si="35"/>
        <v>5100</v>
      </c>
      <c r="L60" s="24">
        <f t="shared" si="35"/>
        <v>6300</v>
      </c>
      <c r="M60" s="24">
        <f t="shared" si="35"/>
        <v>6900</v>
      </c>
      <c r="N60" s="24">
        <f t="shared" si="35"/>
        <v>7500</v>
      </c>
      <c r="O60" s="24">
        <f t="shared" si="35"/>
        <v>9000</v>
      </c>
      <c r="P60" s="4"/>
    </row>
    <row r="61" spans="1:16" s="18" customFormat="1" ht="12.75" hidden="1">
      <c r="A61" s="21"/>
      <c r="B61" s="22"/>
      <c r="C61" s="22" t="s">
        <v>50</v>
      </c>
      <c r="D61" s="24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4"/>
    </row>
    <row r="62" spans="1:17" s="18" customFormat="1" ht="12.75">
      <c r="A62" s="21">
        <v>2</v>
      </c>
      <c r="B62" s="22"/>
      <c r="C62" s="22" t="s">
        <v>51</v>
      </c>
      <c r="D62" s="24">
        <f>IF(D93-D60-D58&gt;0,(D93-D60-D58)*1.33,0)</f>
        <v>0</v>
      </c>
      <c r="E62" s="24">
        <f>IF(E93-E60-E58&gt;0,(E93-E60-E58)*1.33,0)</f>
        <v>606.9787500000025</v>
      </c>
      <c r="F62" s="24">
        <f aca="true" t="shared" si="36" ref="F62:O62">IF(F93-F60-F58&gt;0,(F93-F60-F58)*1.33,0)</f>
        <v>509.0192624999995</v>
      </c>
      <c r="G62" s="24">
        <f t="shared" si="36"/>
        <v>0</v>
      </c>
      <c r="H62" s="24">
        <f t="shared" si="36"/>
        <v>0</v>
      </c>
      <c r="I62" s="24">
        <f t="shared" si="36"/>
        <v>0</v>
      </c>
      <c r="J62" s="24">
        <f t="shared" si="36"/>
        <v>0</v>
      </c>
      <c r="K62" s="24">
        <f t="shared" si="36"/>
        <v>0</v>
      </c>
      <c r="L62" s="24">
        <f t="shared" si="36"/>
        <v>0</v>
      </c>
      <c r="M62" s="24">
        <f t="shared" si="36"/>
        <v>0</v>
      </c>
      <c r="N62" s="24">
        <f t="shared" si="36"/>
        <v>0</v>
      </c>
      <c r="O62" s="24">
        <f t="shared" si="36"/>
        <v>0</v>
      </c>
      <c r="P62" s="4"/>
      <c r="Q62" s="68"/>
    </row>
    <row r="63" spans="1:16" s="19" customFormat="1" ht="12.75">
      <c r="A63" s="7">
        <v>3</v>
      </c>
      <c r="B63" s="25"/>
      <c r="C63" s="25" t="s">
        <v>94</v>
      </c>
      <c r="D63" s="26">
        <f>SUM(D60:D62)</f>
        <v>900</v>
      </c>
      <c r="E63" s="26">
        <f aca="true" t="shared" si="37" ref="E63:O63">SUM(E60:E62)</f>
        <v>2106.9787500000025</v>
      </c>
      <c r="F63" s="26">
        <f t="shared" si="37"/>
        <v>2909.0192624999995</v>
      </c>
      <c r="G63" s="26">
        <f t="shared" si="37"/>
        <v>3000</v>
      </c>
      <c r="H63" s="26">
        <f t="shared" si="37"/>
        <v>3600</v>
      </c>
      <c r="I63" s="26">
        <f t="shared" si="37"/>
        <v>4500</v>
      </c>
      <c r="J63" s="26">
        <f t="shared" si="37"/>
        <v>4500</v>
      </c>
      <c r="K63" s="26">
        <f t="shared" si="37"/>
        <v>5100</v>
      </c>
      <c r="L63" s="26">
        <f t="shared" si="37"/>
        <v>6300</v>
      </c>
      <c r="M63" s="26">
        <f t="shared" si="37"/>
        <v>6900</v>
      </c>
      <c r="N63" s="26">
        <f t="shared" si="37"/>
        <v>7500</v>
      </c>
      <c r="O63" s="26">
        <f t="shared" si="37"/>
        <v>9000</v>
      </c>
      <c r="P63" s="3"/>
    </row>
    <row r="64" spans="1:16" s="18" customFormat="1" ht="12.75">
      <c r="A64" s="93" t="s">
        <v>52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5"/>
    </row>
    <row r="65" spans="1:16" s="18" customFormat="1" ht="12.75">
      <c r="A65" s="21">
        <v>4</v>
      </c>
      <c r="B65" s="22">
        <v>13</v>
      </c>
      <c r="C65" s="22" t="s">
        <v>53</v>
      </c>
      <c r="D65" s="24">
        <f>'Начальный баланс'!C20</f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4"/>
    </row>
    <row r="66" spans="1:16" s="18" customFormat="1" ht="12.75">
      <c r="A66" s="21">
        <v>5</v>
      </c>
      <c r="B66" s="22">
        <v>33</v>
      </c>
      <c r="C66" s="22" t="s">
        <v>54</v>
      </c>
      <c r="D66" s="24">
        <f>'Начальный баланс'!C40</f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4"/>
    </row>
    <row r="67" spans="1:16" s="18" customFormat="1" ht="12.75">
      <c r="A67" s="21">
        <v>6</v>
      </c>
      <c r="B67" s="22">
        <v>17</v>
      </c>
      <c r="C67" s="22" t="s">
        <v>39</v>
      </c>
      <c r="D67" s="24">
        <f>'Начальный баланс'!C24</f>
        <v>1000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4"/>
    </row>
    <row r="68" spans="1:16" s="18" customFormat="1" ht="12.75">
      <c r="A68" s="21">
        <v>7</v>
      </c>
      <c r="B68" s="22">
        <v>20</v>
      </c>
      <c r="C68" s="22" t="s">
        <v>40</v>
      </c>
      <c r="D68" s="24">
        <f>'Начальный баланс'!C27</f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4"/>
    </row>
    <row r="69" spans="1:16" s="18" customFormat="1" ht="12.75">
      <c r="A69" s="21">
        <v>8</v>
      </c>
      <c r="B69" s="22">
        <v>21</v>
      </c>
      <c r="C69" s="22" t="s">
        <v>20</v>
      </c>
      <c r="D69" s="24">
        <f>'Начальный баланс'!C28</f>
        <v>0</v>
      </c>
      <c r="E69" s="24">
        <f aca="true" t="shared" si="38" ref="E69:E74">D69</f>
        <v>0</v>
      </c>
      <c r="F69" s="24">
        <f aca="true" t="shared" si="39" ref="F69:O69">E69</f>
        <v>0</v>
      </c>
      <c r="G69" s="24">
        <f t="shared" si="39"/>
        <v>0</v>
      </c>
      <c r="H69" s="24">
        <f t="shared" si="39"/>
        <v>0</v>
      </c>
      <c r="I69" s="24">
        <f t="shared" si="39"/>
        <v>0</v>
      </c>
      <c r="J69" s="24">
        <f t="shared" si="39"/>
        <v>0</v>
      </c>
      <c r="K69" s="24">
        <f t="shared" si="39"/>
        <v>0</v>
      </c>
      <c r="L69" s="24">
        <f t="shared" si="39"/>
        <v>0</v>
      </c>
      <c r="M69" s="24">
        <f t="shared" si="39"/>
        <v>0</v>
      </c>
      <c r="N69" s="24">
        <f t="shared" si="39"/>
        <v>0</v>
      </c>
      <c r="O69" s="24">
        <f t="shared" si="39"/>
        <v>0</v>
      </c>
      <c r="P69" s="4"/>
    </row>
    <row r="70" spans="1:16" s="18" customFormat="1" ht="12.75">
      <c r="A70" s="21">
        <v>9</v>
      </c>
      <c r="B70" s="22">
        <v>29</v>
      </c>
      <c r="C70" s="22" t="s">
        <v>55</v>
      </c>
      <c r="D70" s="24">
        <f>'Начальный баланс'!C36</f>
        <v>625</v>
      </c>
      <c r="E70" s="24">
        <f t="shared" si="38"/>
        <v>625</v>
      </c>
      <c r="F70" s="24">
        <f aca="true" t="shared" si="40" ref="F70:G74">E70</f>
        <v>625</v>
      </c>
      <c r="G70" s="24">
        <f t="shared" si="40"/>
        <v>625</v>
      </c>
      <c r="H70" s="24">
        <f aca="true" t="shared" si="41" ref="H70:O70">G70</f>
        <v>625</v>
      </c>
      <c r="I70" s="24">
        <f t="shared" si="41"/>
        <v>625</v>
      </c>
      <c r="J70" s="24">
        <f t="shared" si="41"/>
        <v>625</v>
      </c>
      <c r="K70" s="24">
        <f t="shared" si="41"/>
        <v>625</v>
      </c>
      <c r="L70" s="24">
        <f t="shared" si="41"/>
        <v>625</v>
      </c>
      <c r="M70" s="24">
        <f t="shared" si="41"/>
        <v>625</v>
      </c>
      <c r="N70" s="24">
        <f t="shared" si="41"/>
        <v>625</v>
      </c>
      <c r="O70" s="24">
        <f t="shared" si="41"/>
        <v>625</v>
      </c>
      <c r="P70" s="4"/>
    </row>
    <row r="71" spans="1:16" s="18" customFormat="1" ht="12.75">
      <c r="A71" s="21">
        <v>10</v>
      </c>
      <c r="B71" s="22">
        <v>29</v>
      </c>
      <c r="C71" s="22" t="s">
        <v>88</v>
      </c>
      <c r="D71" s="24">
        <f>(D70+D89)*0.185</f>
        <v>121.175</v>
      </c>
      <c r="E71" s="24">
        <f aca="true" t="shared" si="42" ref="E71:O71">(E70+E89)*0.185</f>
        <v>124.875</v>
      </c>
      <c r="F71" s="24">
        <f t="shared" si="42"/>
        <v>130.425</v>
      </c>
      <c r="G71" s="24">
        <f t="shared" si="42"/>
        <v>134.125</v>
      </c>
      <c r="H71" s="24">
        <f t="shared" si="42"/>
        <v>137.825</v>
      </c>
      <c r="I71" s="24">
        <f t="shared" si="42"/>
        <v>143.375</v>
      </c>
      <c r="J71" s="24">
        <f t="shared" si="42"/>
        <v>143.375</v>
      </c>
      <c r="K71" s="24">
        <f t="shared" si="42"/>
        <v>147.075</v>
      </c>
      <c r="L71" s="24">
        <f t="shared" si="42"/>
        <v>154.475</v>
      </c>
      <c r="M71" s="24">
        <f t="shared" si="42"/>
        <v>158.175</v>
      </c>
      <c r="N71" s="24">
        <f t="shared" si="42"/>
        <v>161.875</v>
      </c>
      <c r="O71" s="24">
        <f t="shared" si="42"/>
        <v>171.125</v>
      </c>
      <c r="P71" s="4"/>
    </row>
    <row r="72" spans="1:16" s="18" customFormat="1" ht="12.75">
      <c r="A72" s="21">
        <v>11</v>
      </c>
      <c r="B72" s="22">
        <v>30</v>
      </c>
      <c r="C72" s="22" t="s">
        <v>21</v>
      </c>
      <c r="D72" s="24">
        <f>'Начальный баланс'!C37</f>
        <v>0</v>
      </c>
      <c r="E72" s="24">
        <f t="shared" si="38"/>
        <v>0</v>
      </c>
      <c r="F72" s="24">
        <f t="shared" si="40"/>
        <v>0</v>
      </c>
      <c r="G72" s="24">
        <f t="shared" si="40"/>
        <v>0</v>
      </c>
      <c r="H72" s="24">
        <f aca="true" t="shared" si="43" ref="H72:O72">G72</f>
        <v>0</v>
      </c>
      <c r="I72" s="24">
        <f t="shared" si="43"/>
        <v>0</v>
      </c>
      <c r="J72" s="24">
        <f t="shared" si="43"/>
        <v>0</v>
      </c>
      <c r="K72" s="24">
        <f t="shared" si="43"/>
        <v>0</v>
      </c>
      <c r="L72" s="24">
        <f t="shared" si="43"/>
        <v>0</v>
      </c>
      <c r="M72" s="24">
        <f t="shared" si="43"/>
        <v>0</v>
      </c>
      <c r="N72" s="24">
        <f t="shared" si="43"/>
        <v>0</v>
      </c>
      <c r="O72" s="24">
        <f t="shared" si="43"/>
        <v>0</v>
      </c>
      <c r="P72" s="4"/>
    </row>
    <row r="73" spans="1:16" s="18" customFormat="1" ht="12.75">
      <c r="A73" s="21">
        <v>12</v>
      </c>
      <c r="B73" s="22">
        <v>23</v>
      </c>
      <c r="C73" s="22" t="s">
        <v>22</v>
      </c>
      <c r="D73" s="24">
        <f>'Начальный баланс'!C30</f>
        <v>1200</v>
      </c>
      <c r="E73" s="24">
        <f t="shared" si="38"/>
        <v>1200</v>
      </c>
      <c r="F73" s="24">
        <f t="shared" si="40"/>
        <v>1200</v>
      </c>
      <c r="G73" s="24">
        <f t="shared" si="40"/>
        <v>1200</v>
      </c>
      <c r="H73" s="24">
        <f aca="true" t="shared" si="44" ref="H73:O73">G73</f>
        <v>1200</v>
      </c>
      <c r="I73" s="24">
        <f t="shared" si="44"/>
        <v>1200</v>
      </c>
      <c r="J73" s="24">
        <f t="shared" si="44"/>
        <v>1200</v>
      </c>
      <c r="K73" s="24">
        <f t="shared" si="44"/>
        <v>1200</v>
      </c>
      <c r="L73" s="24">
        <f t="shared" si="44"/>
        <v>1200</v>
      </c>
      <c r="M73" s="24">
        <f t="shared" si="44"/>
        <v>1200</v>
      </c>
      <c r="N73" s="24">
        <f t="shared" si="44"/>
        <v>1200</v>
      </c>
      <c r="O73" s="24">
        <f t="shared" si="44"/>
        <v>1200</v>
      </c>
      <c r="P73" s="4"/>
    </row>
    <row r="74" spans="1:16" s="18" customFormat="1" ht="12.75">
      <c r="A74" s="21">
        <v>13</v>
      </c>
      <c r="B74" s="22">
        <v>12</v>
      </c>
      <c r="C74" s="22" t="s">
        <v>14</v>
      </c>
      <c r="D74" s="24">
        <f>'Начальный баланс'!C19</f>
        <v>0</v>
      </c>
      <c r="E74" s="24">
        <f t="shared" si="38"/>
        <v>0</v>
      </c>
      <c r="F74" s="24">
        <f t="shared" si="40"/>
        <v>0</v>
      </c>
      <c r="G74" s="24">
        <f t="shared" si="40"/>
        <v>0</v>
      </c>
      <c r="H74" s="24">
        <f aca="true" t="shared" si="45" ref="H74:O74">G74</f>
        <v>0</v>
      </c>
      <c r="I74" s="24">
        <f t="shared" si="45"/>
        <v>0</v>
      </c>
      <c r="J74" s="24">
        <f t="shared" si="45"/>
        <v>0</v>
      </c>
      <c r="K74" s="24">
        <f t="shared" si="45"/>
        <v>0</v>
      </c>
      <c r="L74" s="24">
        <f t="shared" si="45"/>
        <v>0</v>
      </c>
      <c r="M74" s="24">
        <f t="shared" si="45"/>
        <v>0</v>
      </c>
      <c r="N74" s="24">
        <f t="shared" si="45"/>
        <v>0</v>
      </c>
      <c r="O74" s="24">
        <f t="shared" si="45"/>
        <v>0</v>
      </c>
      <c r="P74" s="4"/>
    </row>
    <row r="75" spans="1:16" s="18" customFormat="1" ht="12.75">
      <c r="A75" s="21">
        <v>14</v>
      </c>
      <c r="B75" s="22">
        <v>18</v>
      </c>
      <c r="C75" s="22" t="s">
        <v>44</v>
      </c>
      <c r="D75" s="24">
        <f>'Начальный баланс'!C25</f>
        <v>100</v>
      </c>
      <c r="E75" s="24">
        <f aca="true" t="shared" si="46" ref="E75:F80">D75</f>
        <v>100</v>
      </c>
      <c r="F75" s="24">
        <f t="shared" si="46"/>
        <v>100</v>
      </c>
      <c r="G75" s="24">
        <f aca="true" t="shared" si="47" ref="G75:O75">F75</f>
        <v>100</v>
      </c>
      <c r="H75" s="24">
        <f t="shared" si="47"/>
        <v>100</v>
      </c>
      <c r="I75" s="24">
        <f t="shared" si="47"/>
        <v>100</v>
      </c>
      <c r="J75" s="24">
        <f t="shared" si="47"/>
        <v>100</v>
      </c>
      <c r="K75" s="24">
        <f t="shared" si="47"/>
        <v>100</v>
      </c>
      <c r="L75" s="24">
        <f t="shared" si="47"/>
        <v>100</v>
      </c>
      <c r="M75" s="24">
        <f t="shared" si="47"/>
        <v>100</v>
      </c>
      <c r="N75" s="24">
        <f t="shared" si="47"/>
        <v>100</v>
      </c>
      <c r="O75" s="24">
        <f t="shared" si="47"/>
        <v>100</v>
      </c>
      <c r="P75" s="4"/>
    </row>
    <row r="76" spans="1:16" s="18" customFormat="1" ht="12.75">
      <c r="A76" s="21">
        <v>15</v>
      </c>
      <c r="B76" s="22">
        <v>25</v>
      </c>
      <c r="C76" s="22" t="s">
        <v>24</v>
      </c>
      <c r="D76" s="24">
        <f>'Начальный баланс'!C32</f>
        <v>30</v>
      </c>
      <c r="E76" s="24">
        <f t="shared" si="46"/>
        <v>30</v>
      </c>
      <c r="F76" s="24">
        <f t="shared" si="46"/>
        <v>30</v>
      </c>
      <c r="G76" s="24">
        <f aca="true" t="shared" si="48" ref="G76:O76">F76</f>
        <v>30</v>
      </c>
      <c r="H76" s="24">
        <f t="shared" si="48"/>
        <v>30</v>
      </c>
      <c r="I76" s="24">
        <f t="shared" si="48"/>
        <v>30</v>
      </c>
      <c r="J76" s="24">
        <f t="shared" si="48"/>
        <v>30</v>
      </c>
      <c r="K76" s="24">
        <f t="shared" si="48"/>
        <v>30</v>
      </c>
      <c r="L76" s="24">
        <f t="shared" si="48"/>
        <v>30</v>
      </c>
      <c r="M76" s="24">
        <f t="shared" si="48"/>
        <v>30</v>
      </c>
      <c r="N76" s="24">
        <f t="shared" si="48"/>
        <v>30</v>
      </c>
      <c r="O76" s="24">
        <f t="shared" si="48"/>
        <v>30</v>
      </c>
      <c r="P76" s="4"/>
    </row>
    <row r="77" spans="1:16" s="18" customFormat="1" ht="12.75">
      <c r="A77" s="21">
        <v>16</v>
      </c>
      <c r="B77" s="22">
        <v>16</v>
      </c>
      <c r="C77" s="22" t="s">
        <v>45</v>
      </c>
      <c r="D77" s="24">
        <f>'Начальный баланс'!C23</f>
        <v>0</v>
      </c>
      <c r="E77" s="24">
        <f t="shared" si="46"/>
        <v>0</v>
      </c>
      <c r="F77" s="24">
        <f t="shared" si="46"/>
        <v>0</v>
      </c>
      <c r="G77" s="24">
        <f aca="true" t="shared" si="49" ref="G77:O77">F77</f>
        <v>0</v>
      </c>
      <c r="H77" s="24">
        <f t="shared" si="49"/>
        <v>0</v>
      </c>
      <c r="I77" s="24">
        <f t="shared" si="49"/>
        <v>0</v>
      </c>
      <c r="J77" s="24">
        <f t="shared" si="49"/>
        <v>0</v>
      </c>
      <c r="K77" s="24">
        <f t="shared" si="49"/>
        <v>0</v>
      </c>
      <c r="L77" s="24">
        <f t="shared" si="49"/>
        <v>0</v>
      </c>
      <c r="M77" s="24">
        <f t="shared" si="49"/>
        <v>0</v>
      </c>
      <c r="N77" s="24">
        <f t="shared" si="49"/>
        <v>0</v>
      </c>
      <c r="O77" s="24">
        <f t="shared" si="49"/>
        <v>0</v>
      </c>
      <c r="P77" s="4"/>
    </row>
    <row r="78" spans="1:16" s="18" customFormat="1" ht="12.75">
      <c r="A78" s="21">
        <v>17</v>
      </c>
      <c r="B78" s="22">
        <v>24</v>
      </c>
      <c r="C78" s="22" t="s">
        <v>23</v>
      </c>
      <c r="D78" s="24">
        <f>'Начальный баланс'!C31</f>
        <v>0</v>
      </c>
      <c r="E78" s="24">
        <f t="shared" si="46"/>
        <v>0</v>
      </c>
      <c r="F78" s="24">
        <f t="shared" si="46"/>
        <v>0</v>
      </c>
      <c r="G78" s="24">
        <f aca="true" t="shared" si="50" ref="G78:O78">F78</f>
        <v>0</v>
      </c>
      <c r="H78" s="24">
        <f t="shared" si="50"/>
        <v>0</v>
      </c>
      <c r="I78" s="24">
        <f t="shared" si="50"/>
        <v>0</v>
      </c>
      <c r="J78" s="24">
        <f t="shared" si="50"/>
        <v>0</v>
      </c>
      <c r="K78" s="24">
        <f t="shared" si="50"/>
        <v>0</v>
      </c>
      <c r="L78" s="24">
        <f t="shared" si="50"/>
        <v>0</v>
      </c>
      <c r="M78" s="24">
        <f t="shared" si="50"/>
        <v>0</v>
      </c>
      <c r="N78" s="24">
        <f t="shared" si="50"/>
        <v>0</v>
      </c>
      <c r="O78" s="24">
        <f t="shared" si="50"/>
        <v>0</v>
      </c>
      <c r="P78" s="4"/>
    </row>
    <row r="79" spans="1:16" s="18" customFormat="1" ht="12.75">
      <c r="A79" s="21">
        <v>18</v>
      </c>
      <c r="B79" s="22">
        <v>26</v>
      </c>
      <c r="C79" s="22" t="s">
        <v>25</v>
      </c>
      <c r="D79" s="24">
        <f>'Начальный баланс'!C33</f>
        <v>0</v>
      </c>
      <c r="E79" s="24">
        <f t="shared" si="46"/>
        <v>0</v>
      </c>
      <c r="F79" s="24">
        <f t="shared" si="46"/>
        <v>0</v>
      </c>
      <c r="G79" s="24">
        <f aca="true" t="shared" si="51" ref="G79:O79">F79</f>
        <v>0</v>
      </c>
      <c r="H79" s="24">
        <f t="shared" si="51"/>
        <v>0</v>
      </c>
      <c r="I79" s="24">
        <f t="shared" si="51"/>
        <v>0</v>
      </c>
      <c r="J79" s="24">
        <f t="shared" si="51"/>
        <v>0</v>
      </c>
      <c r="K79" s="24">
        <f t="shared" si="51"/>
        <v>0</v>
      </c>
      <c r="L79" s="24">
        <f t="shared" si="51"/>
        <v>0</v>
      </c>
      <c r="M79" s="24">
        <f t="shared" si="51"/>
        <v>0</v>
      </c>
      <c r="N79" s="24">
        <f t="shared" si="51"/>
        <v>0</v>
      </c>
      <c r="O79" s="24">
        <f t="shared" si="51"/>
        <v>0</v>
      </c>
      <c r="P79" s="4"/>
    </row>
    <row r="80" spans="1:16" s="18" customFormat="1" ht="12.75">
      <c r="A80" s="21">
        <v>19</v>
      </c>
      <c r="B80" s="22">
        <v>31</v>
      </c>
      <c r="C80" s="22" t="s">
        <v>46</v>
      </c>
      <c r="D80" s="24">
        <f>'Начальный баланс'!C38</f>
        <v>0</v>
      </c>
      <c r="E80" s="24">
        <f t="shared" si="46"/>
        <v>0</v>
      </c>
      <c r="F80" s="24">
        <f t="shared" si="46"/>
        <v>0</v>
      </c>
      <c r="G80" s="24">
        <f aca="true" t="shared" si="52" ref="G80:O80">F80</f>
        <v>0</v>
      </c>
      <c r="H80" s="24">
        <f t="shared" si="52"/>
        <v>0</v>
      </c>
      <c r="I80" s="24">
        <f t="shared" si="52"/>
        <v>0</v>
      </c>
      <c r="J80" s="24">
        <f t="shared" si="52"/>
        <v>0</v>
      </c>
      <c r="K80" s="24">
        <f t="shared" si="52"/>
        <v>0</v>
      </c>
      <c r="L80" s="24">
        <f t="shared" si="52"/>
        <v>0</v>
      </c>
      <c r="M80" s="24">
        <f t="shared" si="52"/>
        <v>0</v>
      </c>
      <c r="N80" s="24">
        <f t="shared" si="52"/>
        <v>0</v>
      </c>
      <c r="O80" s="24">
        <f t="shared" si="52"/>
        <v>0</v>
      </c>
      <c r="P80" s="4"/>
    </row>
    <row r="81" spans="1:16" s="18" customFormat="1" ht="12.75">
      <c r="A81" s="21">
        <v>20</v>
      </c>
      <c r="B81" s="22">
        <v>19</v>
      </c>
      <c r="C81" s="22" t="s">
        <v>18</v>
      </c>
      <c r="D81" s="24">
        <f>'Начальный баланс'!C26</f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4"/>
    </row>
    <row r="82" spans="1:16" s="18" customFormat="1" ht="12.75">
      <c r="A82" s="21">
        <v>21</v>
      </c>
      <c r="B82" s="22">
        <v>32</v>
      </c>
      <c r="C82" s="22" t="s">
        <v>56</v>
      </c>
      <c r="D82" s="74">
        <v>0</v>
      </c>
      <c r="E82" s="74">
        <v>0</v>
      </c>
      <c r="F82" s="74">
        <v>0</v>
      </c>
      <c r="G82" s="74">
        <v>0</v>
      </c>
      <c r="H82" s="74">
        <v>0</v>
      </c>
      <c r="I82" s="74">
        <v>0</v>
      </c>
      <c r="J82" s="74">
        <v>0</v>
      </c>
      <c r="K82" s="74">
        <v>0</v>
      </c>
      <c r="L82" s="74">
        <v>0</v>
      </c>
      <c r="M82" s="74">
        <v>0</v>
      </c>
      <c r="N82" s="74">
        <v>0</v>
      </c>
      <c r="O82" s="74">
        <v>0</v>
      </c>
      <c r="P82" s="4"/>
    </row>
    <row r="83" spans="1:16" s="18" customFormat="1" ht="12.75">
      <c r="A83" s="21">
        <v>22</v>
      </c>
      <c r="B83" s="22">
        <v>28</v>
      </c>
      <c r="C83" s="22" t="s">
        <v>57</v>
      </c>
      <c r="D83" s="24">
        <f>'Начальный баланс'!C35</f>
        <v>420</v>
      </c>
      <c r="E83" s="24">
        <f>D83</f>
        <v>420</v>
      </c>
      <c r="F83" s="24">
        <f>E83</f>
        <v>420</v>
      </c>
      <c r="G83" s="24">
        <f>F83</f>
        <v>420</v>
      </c>
      <c r="H83" s="24">
        <f aca="true" t="shared" si="53" ref="H83:O83">G83</f>
        <v>420</v>
      </c>
      <c r="I83" s="24">
        <f t="shared" si="53"/>
        <v>420</v>
      </c>
      <c r="J83" s="24">
        <f t="shared" si="53"/>
        <v>420</v>
      </c>
      <c r="K83" s="24">
        <f t="shared" si="53"/>
        <v>420</v>
      </c>
      <c r="L83" s="24">
        <f t="shared" si="53"/>
        <v>420</v>
      </c>
      <c r="M83" s="24">
        <f t="shared" si="53"/>
        <v>420</v>
      </c>
      <c r="N83" s="24">
        <f t="shared" si="53"/>
        <v>420</v>
      </c>
      <c r="O83" s="24">
        <f t="shared" si="53"/>
        <v>420</v>
      </c>
      <c r="P83" s="4"/>
    </row>
    <row r="84" spans="1:16" s="18" customFormat="1" ht="12.75">
      <c r="A84" s="21">
        <v>23</v>
      </c>
      <c r="B84" s="22">
        <v>27</v>
      </c>
      <c r="C84" s="22" t="s">
        <v>112</v>
      </c>
      <c r="D84" s="24">
        <f>(D70+D89)*0.38</f>
        <v>248.9</v>
      </c>
      <c r="E84" s="24">
        <f aca="true" t="shared" si="54" ref="E84:O84">(E70+E89)*0.38</f>
        <v>256.5</v>
      </c>
      <c r="F84" s="24">
        <f t="shared" si="54"/>
        <v>267.9</v>
      </c>
      <c r="G84" s="24">
        <f t="shared" si="54"/>
        <v>275.5</v>
      </c>
      <c r="H84" s="24">
        <f t="shared" si="54"/>
        <v>283.1</v>
      </c>
      <c r="I84" s="24">
        <f t="shared" si="54"/>
        <v>294.5</v>
      </c>
      <c r="J84" s="24">
        <f t="shared" si="54"/>
        <v>294.5</v>
      </c>
      <c r="K84" s="24">
        <f t="shared" si="54"/>
        <v>302.1</v>
      </c>
      <c r="L84" s="24">
        <f t="shared" si="54"/>
        <v>317.3</v>
      </c>
      <c r="M84" s="24">
        <f t="shared" si="54"/>
        <v>324.9</v>
      </c>
      <c r="N84" s="24">
        <f t="shared" si="54"/>
        <v>332.5</v>
      </c>
      <c r="O84" s="24">
        <f t="shared" si="54"/>
        <v>351.5</v>
      </c>
      <c r="P84" s="4"/>
    </row>
    <row r="85" spans="1:16" s="18" customFormat="1" ht="12.75">
      <c r="A85" s="21">
        <v>24</v>
      </c>
      <c r="B85" s="22">
        <v>11</v>
      </c>
      <c r="C85" s="22" t="s">
        <v>66</v>
      </c>
      <c r="D85" s="24">
        <f>'Начальный баланс'!C18</f>
        <v>3500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4"/>
    </row>
    <row r="86" spans="1:16" s="18" customFormat="1" ht="12.75">
      <c r="A86" s="21">
        <v>25</v>
      </c>
      <c r="B86" s="22">
        <v>14</v>
      </c>
      <c r="C86" s="22" t="s">
        <v>8</v>
      </c>
      <c r="D86" s="24">
        <f>'Начальный баланс'!C21</f>
        <v>850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4"/>
    </row>
    <row r="87" spans="1:16" s="18" customFormat="1" ht="12.75">
      <c r="A87" s="21">
        <v>26</v>
      </c>
      <c r="B87" s="22">
        <v>15</v>
      </c>
      <c r="C87" s="22" t="s">
        <v>67</v>
      </c>
      <c r="D87" s="24">
        <f>'Начальный баланс'!C22</f>
        <v>2500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4"/>
    </row>
    <row r="88" spans="1:16" s="18" customFormat="1" ht="12.75">
      <c r="A88" s="21">
        <v>27</v>
      </c>
      <c r="B88" s="22">
        <v>22</v>
      </c>
      <c r="C88" s="22" t="s">
        <v>61</v>
      </c>
      <c r="D88" s="24">
        <f>'Начальный баланс'!C29</f>
        <v>0</v>
      </c>
      <c r="E88" s="24">
        <f>D88</f>
        <v>0</v>
      </c>
      <c r="F88" s="24">
        <f>E88</f>
        <v>0</v>
      </c>
      <c r="G88" s="24">
        <f>F88</f>
        <v>0</v>
      </c>
      <c r="H88" s="24">
        <f aca="true" t="shared" si="55" ref="H88:O88">G88</f>
        <v>0</v>
      </c>
      <c r="I88" s="24">
        <f t="shared" si="55"/>
        <v>0</v>
      </c>
      <c r="J88" s="24">
        <f t="shared" si="55"/>
        <v>0</v>
      </c>
      <c r="K88" s="24">
        <f t="shared" si="55"/>
        <v>0</v>
      </c>
      <c r="L88" s="24">
        <f t="shared" si="55"/>
        <v>0</v>
      </c>
      <c r="M88" s="24">
        <f t="shared" si="55"/>
        <v>0</v>
      </c>
      <c r="N88" s="24">
        <f t="shared" si="55"/>
        <v>0</v>
      </c>
      <c r="O88" s="24">
        <f t="shared" si="55"/>
        <v>0</v>
      </c>
      <c r="P88" s="4"/>
    </row>
    <row r="89" spans="1:16" s="18" customFormat="1" ht="12.75">
      <c r="A89" s="21">
        <v>28</v>
      </c>
      <c r="B89" s="22"/>
      <c r="C89" s="22" t="s">
        <v>72</v>
      </c>
      <c r="D89" s="24">
        <f>D9*'Начальный баланс'!$D$43</f>
        <v>30</v>
      </c>
      <c r="E89" s="24">
        <f>E9*'Начальный баланс'!$D$43</f>
        <v>50</v>
      </c>
      <c r="F89" s="24">
        <f>F9*'Начальный баланс'!$D$43</f>
        <v>80</v>
      </c>
      <c r="G89" s="24">
        <f>G9*'Начальный баланс'!$D$43</f>
        <v>100</v>
      </c>
      <c r="H89" s="24">
        <f>H9*'Начальный баланс'!$D$43</f>
        <v>120</v>
      </c>
      <c r="I89" s="24">
        <f>I9*'Начальный баланс'!$D$43</f>
        <v>150</v>
      </c>
      <c r="J89" s="24">
        <f>J9*'Начальный баланс'!$D$43</f>
        <v>150</v>
      </c>
      <c r="K89" s="24">
        <f>K9*'Начальный баланс'!$D$43</f>
        <v>170</v>
      </c>
      <c r="L89" s="24">
        <f>L9*'Начальный баланс'!$D$43</f>
        <v>210</v>
      </c>
      <c r="M89" s="24">
        <f>M9*'Начальный баланс'!$D$43</f>
        <v>230</v>
      </c>
      <c r="N89" s="24">
        <f>N9*'Начальный баланс'!$D$43</f>
        <v>250</v>
      </c>
      <c r="O89" s="24">
        <f>O9*'Начальный баланс'!$D$43</f>
        <v>300</v>
      </c>
      <c r="P89" s="4"/>
    </row>
    <row r="90" spans="1:16" s="18" customFormat="1" ht="12.75">
      <c r="A90" s="21">
        <v>29</v>
      </c>
      <c r="B90" s="22"/>
      <c r="C90" s="22" t="s">
        <v>58</v>
      </c>
      <c r="D90" s="74">
        <v>0</v>
      </c>
      <c r="E90" s="74">
        <v>0</v>
      </c>
      <c r="F90" s="74">
        <v>0</v>
      </c>
      <c r="G90" s="74">
        <v>0</v>
      </c>
      <c r="H90" s="74">
        <v>0</v>
      </c>
      <c r="I90" s="74">
        <v>0</v>
      </c>
      <c r="J90" s="74">
        <v>0</v>
      </c>
      <c r="K90" s="74">
        <v>0</v>
      </c>
      <c r="L90" s="74">
        <v>0</v>
      </c>
      <c r="M90" s="74">
        <v>0</v>
      </c>
      <c r="N90" s="74">
        <v>0</v>
      </c>
      <c r="O90" s="74">
        <v>0</v>
      </c>
      <c r="P90" s="4"/>
    </row>
    <row r="91" spans="1:16" s="18" customFormat="1" ht="12.75">
      <c r="A91" s="21">
        <v>30</v>
      </c>
      <c r="B91" s="22"/>
      <c r="C91" s="22" t="s">
        <v>11</v>
      </c>
      <c r="D91" s="24">
        <f>'Начальный баланс'!C41</f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4"/>
    </row>
    <row r="92" spans="1:18" s="18" customFormat="1" ht="12.75">
      <c r="A92" s="21">
        <v>31</v>
      </c>
      <c r="B92" s="22"/>
      <c r="C92" s="16" t="s">
        <v>123</v>
      </c>
      <c r="D92" s="24">
        <f>D9*'Начальный баланс'!$D$42</f>
        <v>30</v>
      </c>
      <c r="E92" s="24">
        <f>E9*'Начальный баланс'!$D$42</f>
        <v>50</v>
      </c>
      <c r="F92" s="24">
        <f>F9*'Начальный баланс'!$D$42</f>
        <v>80</v>
      </c>
      <c r="G92" s="24">
        <f>G9*'Начальный баланс'!$D$42</f>
        <v>100</v>
      </c>
      <c r="H92" s="24">
        <f>H9*'Начальный баланс'!$D$42</f>
        <v>120</v>
      </c>
      <c r="I92" s="24">
        <f>I9*'Начальный баланс'!$D$42</f>
        <v>150</v>
      </c>
      <c r="J92" s="24">
        <f>J9*'Начальный баланс'!$D$42</f>
        <v>150</v>
      </c>
      <c r="K92" s="24">
        <f>K9*'Начальный баланс'!$D$42</f>
        <v>170</v>
      </c>
      <c r="L92" s="24">
        <f>L9*'Начальный баланс'!$D$42</f>
        <v>210</v>
      </c>
      <c r="M92" s="24">
        <f>M9*'Начальный баланс'!$D$42</f>
        <v>230</v>
      </c>
      <c r="N92" s="24">
        <f>N9*'Начальный баланс'!$D$42</f>
        <v>250</v>
      </c>
      <c r="O92" s="24">
        <f>O9*'Начальный баланс'!$D$42</f>
        <v>300</v>
      </c>
      <c r="P92" s="67"/>
      <c r="R92" s="18" t="s">
        <v>86</v>
      </c>
    </row>
    <row r="93" spans="1:16" s="19" customFormat="1" ht="13.5">
      <c r="A93" s="38">
        <v>32</v>
      </c>
      <c r="B93" s="25"/>
      <c r="C93" s="25" t="s">
        <v>95</v>
      </c>
      <c r="D93" s="26">
        <f>SUM(D65:D92)</f>
        <v>10655.075</v>
      </c>
      <c r="E93" s="26">
        <f aca="true" t="shared" si="56" ref="E93:O93">SUM(E65:E92)</f>
        <v>2856.375</v>
      </c>
      <c r="F93" s="26">
        <f t="shared" si="56"/>
        <v>2933.3250000000003</v>
      </c>
      <c r="G93" s="26">
        <f t="shared" si="56"/>
        <v>2984.625</v>
      </c>
      <c r="H93" s="26">
        <f t="shared" si="56"/>
        <v>3035.9249999999997</v>
      </c>
      <c r="I93" s="26">
        <f t="shared" si="56"/>
        <v>3112.875</v>
      </c>
      <c r="J93" s="26">
        <f t="shared" si="56"/>
        <v>3112.875</v>
      </c>
      <c r="K93" s="26">
        <f t="shared" si="56"/>
        <v>3164.1749999999997</v>
      </c>
      <c r="L93" s="26">
        <f t="shared" si="56"/>
        <v>3266.775</v>
      </c>
      <c r="M93" s="26">
        <f t="shared" si="56"/>
        <v>3318.0750000000003</v>
      </c>
      <c r="N93" s="26">
        <f t="shared" si="56"/>
        <v>3369.375</v>
      </c>
      <c r="O93" s="26">
        <f t="shared" si="56"/>
        <v>3497.625</v>
      </c>
      <c r="P93" s="3"/>
    </row>
    <row r="94" spans="1:16" ht="13.5">
      <c r="A94" s="39">
        <v>33</v>
      </c>
      <c r="B94" s="25"/>
      <c r="C94" s="25" t="s">
        <v>96</v>
      </c>
      <c r="D94" s="26">
        <f>D63-D93</f>
        <v>-9755.075</v>
      </c>
      <c r="E94" s="26">
        <f>E63-E93</f>
        <v>-749.3962499999975</v>
      </c>
      <c r="F94" s="26">
        <f>F63-F93</f>
        <v>-24.30573750000076</v>
      </c>
      <c r="G94" s="26">
        <f>G63-G93</f>
        <v>15.375</v>
      </c>
      <c r="H94" s="26">
        <f aca="true" t="shared" si="57" ref="H94:O94">H63-H93</f>
        <v>564.0750000000003</v>
      </c>
      <c r="I94" s="26">
        <f t="shared" si="57"/>
        <v>1387.125</v>
      </c>
      <c r="J94" s="26">
        <f t="shared" si="57"/>
        <v>1387.125</v>
      </c>
      <c r="K94" s="26">
        <f t="shared" si="57"/>
        <v>1935.8250000000003</v>
      </c>
      <c r="L94" s="26">
        <f t="shared" si="57"/>
        <v>3033.225</v>
      </c>
      <c r="M94" s="26">
        <f t="shared" si="57"/>
        <v>3581.9249999999997</v>
      </c>
      <c r="N94" s="26">
        <f t="shared" si="57"/>
        <v>4130.625</v>
      </c>
      <c r="O94" s="26">
        <f t="shared" si="57"/>
        <v>5502.375</v>
      </c>
      <c r="P94" s="3"/>
    </row>
    <row r="95" spans="1:16" ht="13.5">
      <c r="A95" s="38">
        <v>34</v>
      </c>
      <c r="B95" s="25"/>
      <c r="C95" s="25" t="s">
        <v>97</v>
      </c>
      <c r="D95" s="26">
        <f>D58+D94</f>
        <v>899.9999999999982</v>
      </c>
      <c r="E95" s="26">
        <f>E58+E94</f>
        <v>150.60375000000067</v>
      </c>
      <c r="F95" s="26">
        <f>F58+F94</f>
        <v>126.29801249999991</v>
      </c>
      <c r="G95" s="26">
        <f>G58+G94</f>
        <v>141.6730124999999</v>
      </c>
      <c r="H95" s="26">
        <f aca="true" t="shared" si="58" ref="H95:O95">H58+H94</f>
        <v>705.7480125000002</v>
      </c>
      <c r="I95" s="26">
        <f t="shared" si="58"/>
        <v>2092.8730125</v>
      </c>
      <c r="J95" s="26">
        <f t="shared" si="58"/>
        <v>3479.9980125</v>
      </c>
      <c r="K95" s="26">
        <f t="shared" si="58"/>
        <v>5415.823012500001</v>
      </c>
      <c r="L95" s="26">
        <f t="shared" si="58"/>
        <v>8449.048012500001</v>
      </c>
      <c r="M95" s="26">
        <f t="shared" si="58"/>
        <v>12030.9730125</v>
      </c>
      <c r="N95" s="26">
        <f t="shared" si="58"/>
        <v>16161.5980125</v>
      </c>
      <c r="O95" s="26">
        <f t="shared" si="58"/>
        <v>21663.9730125</v>
      </c>
      <c r="P95" s="4"/>
    </row>
    <row r="96" spans="1:15" ht="12.75" customHeight="1" hidden="1">
      <c r="A96" s="41" t="s">
        <v>73</v>
      </c>
      <c r="B96" s="34"/>
      <c r="C96" s="34"/>
      <c r="D96" s="35" t="str">
        <f aca="true" t="shared" si="59" ref="D96:O96">IF(D22+D44+D48=D93," ","ошибка")</f>
        <v> </v>
      </c>
      <c r="E96" s="35" t="str">
        <f t="shared" si="59"/>
        <v> </v>
      </c>
      <c r="F96" s="35" t="str">
        <f t="shared" si="59"/>
        <v> </v>
      </c>
      <c r="G96" s="35" t="str">
        <f t="shared" si="59"/>
        <v> </v>
      </c>
      <c r="H96" s="35" t="str">
        <f t="shared" si="59"/>
        <v> </v>
      </c>
      <c r="I96" s="35" t="str">
        <f t="shared" si="59"/>
        <v> </v>
      </c>
      <c r="J96" s="35" t="str">
        <f t="shared" si="59"/>
        <v> </v>
      </c>
      <c r="K96" s="35" t="str">
        <f t="shared" si="59"/>
        <v> </v>
      </c>
      <c r="L96" s="35" t="str">
        <f t="shared" si="59"/>
        <v> </v>
      </c>
      <c r="M96" s="35" t="str">
        <f t="shared" si="59"/>
        <v> </v>
      </c>
      <c r="N96" s="35" t="str">
        <f t="shared" si="59"/>
        <v> </v>
      </c>
      <c r="O96" s="35" t="str">
        <f t="shared" si="59"/>
        <v> </v>
      </c>
    </row>
    <row r="98" ht="12.75">
      <c r="A98" s="40"/>
    </row>
    <row r="99" spans="1:16" ht="15.75">
      <c r="A99" s="72" t="s">
        <v>93</v>
      </c>
      <c r="B99" s="70"/>
      <c r="C99" s="70"/>
      <c r="D99" s="71">
        <f>IF(D94&lt;0,D93+D62,0)</f>
        <v>10655.075</v>
      </c>
      <c r="E99" s="71">
        <f>E62</f>
        <v>606.9787500000025</v>
      </c>
      <c r="F99" s="71">
        <f aca="true" t="shared" si="60" ref="F99:O99">F62</f>
        <v>509.0192624999995</v>
      </c>
      <c r="G99" s="71">
        <f t="shared" si="60"/>
        <v>0</v>
      </c>
      <c r="H99" s="71">
        <f t="shared" si="60"/>
        <v>0</v>
      </c>
      <c r="I99" s="71">
        <f t="shared" si="60"/>
        <v>0</v>
      </c>
      <c r="J99" s="71">
        <f t="shared" si="60"/>
        <v>0</v>
      </c>
      <c r="K99" s="71">
        <f t="shared" si="60"/>
        <v>0</v>
      </c>
      <c r="L99" s="71">
        <f t="shared" si="60"/>
        <v>0</v>
      </c>
      <c r="M99" s="71">
        <f t="shared" si="60"/>
        <v>0</v>
      </c>
      <c r="N99" s="71">
        <f t="shared" si="60"/>
        <v>0</v>
      </c>
      <c r="O99" s="71">
        <f t="shared" si="60"/>
        <v>0</v>
      </c>
      <c r="P99" s="46">
        <f>SUM(D99:O99)</f>
        <v>11771.073012500003</v>
      </c>
    </row>
    <row r="102" spans="1:4" ht="12.75">
      <c r="A102" s="60" t="s">
        <v>126</v>
      </c>
      <c r="D102" s="31"/>
    </row>
  </sheetData>
  <sheetProtection/>
  <mergeCells count="13">
    <mergeCell ref="A45:P45"/>
    <mergeCell ref="A53:P53"/>
    <mergeCell ref="A59:O59"/>
    <mergeCell ref="A3:P3"/>
    <mergeCell ref="A1:P1"/>
    <mergeCell ref="A7:P7"/>
    <mergeCell ref="A14:P14"/>
    <mergeCell ref="A64:O64"/>
    <mergeCell ref="A57:O57"/>
    <mergeCell ref="A13:P13"/>
    <mergeCell ref="A25:P25"/>
    <mergeCell ref="A23:P23"/>
    <mergeCell ref="A26:P26"/>
  </mergeCells>
  <printOptions/>
  <pageMargins left="0.49" right="0.4" top="0.51" bottom="0.49" header="0.51" footer="0.5"/>
  <pageSetup fitToHeight="2" fitToWidth="1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6.25390625" style="0" customWidth="1"/>
    <col min="2" max="2" width="54.625" style="0" customWidth="1"/>
    <col min="3" max="3" width="14.75390625" style="56" customWidth="1"/>
    <col min="4" max="4" width="63.125" style="2" customWidth="1"/>
    <col min="5" max="5" width="11.25390625" style="0" bestFit="1" customWidth="1"/>
    <col min="6" max="6" width="0" style="0" hidden="1" customWidth="1"/>
    <col min="7" max="7" width="9.25390625" style="0" hidden="1" customWidth="1"/>
  </cols>
  <sheetData>
    <row r="1" spans="2:4" s="76" customFormat="1" ht="15.75">
      <c r="B1" s="66" t="s">
        <v>128</v>
      </c>
      <c r="C1" s="77"/>
      <c r="D1" s="78"/>
    </row>
    <row r="3" spans="1:4" ht="18">
      <c r="A3" s="83" t="s">
        <v>92</v>
      </c>
      <c r="B3" s="83"/>
      <c r="C3" s="83"/>
      <c r="D3" s="83"/>
    </row>
    <row r="5" spans="1:4" ht="12.75">
      <c r="A5" s="10" t="s">
        <v>0</v>
      </c>
      <c r="B5" s="10" t="s">
        <v>1</v>
      </c>
      <c r="C5" s="54" t="s">
        <v>2</v>
      </c>
      <c r="D5" s="15" t="s">
        <v>89</v>
      </c>
    </row>
    <row r="6" spans="1:4" ht="12.75">
      <c r="A6" s="87" t="s">
        <v>3</v>
      </c>
      <c r="B6" s="87"/>
      <c r="C6" s="87"/>
      <c r="D6" s="12"/>
    </row>
    <row r="7" spans="1:4" ht="12.75">
      <c r="A7" s="80" t="s">
        <v>4</v>
      </c>
      <c r="B7" s="80"/>
      <c r="C7" s="55"/>
      <c r="D7" s="44"/>
    </row>
    <row r="8" spans="1:4" ht="12.75">
      <c r="A8" s="12">
        <v>1</v>
      </c>
      <c r="B8" s="13" t="s">
        <v>5</v>
      </c>
      <c r="C8" s="61">
        <v>0</v>
      </c>
      <c r="D8" s="12"/>
    </row>
    <row r="9" spans="1:4" ht="12.75">
      <c r="A9" s="12">
        <v>2</v>
      </c>
      <c r="B9" s="13" t="s">
        <v>110</v>
      </c>
      <c r="C9" s="61">
        <v>0</v>
      </c>
      <c r="D9" s="12"/>
    </row>
    <row r="10" spans="1:4" ht="12.75">
      <c r="A10" s="12">
        <v>3</v>
      </c>
      <c r="B10" s="13" t="s">
        <v>6</v>
      </c>
      <c r="C10" s="61">
        <v>0</v>
      </c>
      <c r="D10" s="12"/>
    </row>
    <row r="11" spans="1:8" ht="12.75">
      <c r="A11" s="12">
        <v>4</v>
      </c>
      <c r="B11" s="13" t="s">
        <v>7</v>
      </c>
      <c r="C11" s="61">
        <v>0</v>
      </c>
      <c r="D11" s="12"/>
      <c r="H11" s="1"/>
    </row>
    <row r="12" spans="1:4" ht="12.75">
      <c r="A12" s="12">
        <v>5</v>
      </c>
      <c r="B12" s="13" t="s">
        <v>8</v>
      </c>
      <c r="C12" s="61">
        <v>0</v>
      </c>
      <c r="D12" s="12"/>
    </row>
    <row r="13" spans="1:4" ht="12.75">
      <c r="A13" s="12">
        <v>6</v>
      </c>
      <c r="B13" s="13" t="s">
        <v>9</v>
      </c>
      <c r="C13" s="61">
        <v>0</v>
      </c>
      <c r="D13" s="12"/>
    </row>
    <row r="14" spans="1:4" ht="12.75">
      <c r="A14" s="12">
        <v>7</v>
      </c>
      <c r="B14" s="13" t="s">
        <v>10</v>
      </c>
      <c r="C14" s="61">
        <v>0</v>
      </c>
      <c r="D14" s="12"/>
    </row>
    <row r="15" spans="1:4" ht="12.75">
      <c r="A15" s="12">
        <v>8</v>
      </c>
      <c r="B15" s="13" t="s">
        <v>11</v>
      </c>
      <c r="C15" s="61">
        <v>0</v>
      </c>
      <c r="D15" s="12"/>
    </row>
    <row r="16" spans="1:4" ht="12.75">
      <c r="A16" s="12">
        <v>9</v>
      </c>
      <c r="B16" s="14" t="s">
        <v>12</v>
      </c>
      <c r="C16" s="61">
        <f>SUM(C8:C15)</f>
        <v>0</v>
      </c>
      <c r="D16" s="12"/>
    </row>
    <row r="17" spans="1:4" ht="12.75">
      <c r="A17" s="80" t="s">
        <v>13</v>
      </c>
      <c r="B17" s="80"/>
      <c r="C17" s="55"/>
      <c r="D17" s="44"/>
    </row>
    <row r="18" spans="1:4" ht="12.75">
      <c r="A18" s="8">
        <v>11</v>
      </c>
      <c r="B18" s="9" t="s">
        <v>5</v>
      </c>
      <c r="C18" s="62">
        <v>3500</v>
      </c>
      <c r="D18" s="12" t="s">
        <v>121</v>
      </c>
    </row>
    <row r="19" spans="1:4" ht="12.75">
      <c r="A19" s="12">
        <v>12</v>
      </c>
      <c r="B19" s="13" t="s">
        <v>14</v>
      </c>
      <c r="C19" s="63">
        <v>0</v>
      </c>
      <c r="D19" s="12"/>
    </row>
    <row r="20" spans="1:4" ht="12.75">
      <c r="A20" s="12">
        <v>13</v>
      </c>
      <c r="B20" s="13" t="s">
        <v>15</v>
      </c>
      <c r="C20" s="63">
        <v>0</v>
      </c>
      <c r="D20" s="12"/>
    </row>
    <row r="21" spans="1:4" ht="12.75">
      <c r="A21" s="12">
        <v>14</v>
      </c>
      <c r="B21" s="13" t="s">
        <v>8</v>
      </c>
      <c r="C21" s="63">
        <v>850</v>
      </c>
      <c r="D21" s="12" t="s">
        <v>109</v>
      </c>
    </row>
    <row r="22" spans="1:4" ht="12.75">
      <c r="A22" s="12">
        <v>15</v>
      </c>
      <c r="B22" s="13" t="s">
        <v>62</v>
      </c>
      <c r="C22" s="63">
        <v>2500</v>
      </c>
      <c r="D22" s="12" t="s">
        <v>62</v>
      </c>
    </row>
    <row r="23" spans="1:4" ht="12.75">
      <c r="A23" s="12">
        <v>16</v>
      </c>
      <c r="B23" s="13" t="s">
        <v>16</v>
      </c>
      <c r="C23" s="63">
        <v>0</v>
      </c>
      <c r="D23" s="12"/>
    </row>
    <row r="24" spans="1:4" ht="12.75">
      <c r="A24" s="12">
        <v>17</v>
      </c>
      <c r="B24" s="13" t="s">
        <v>122</v>
      </c>
      <c r="C24" s="63">
        <v>1000</v>
      </c>
      <c r="D24" s="12"/>
    </row>
    <row r="25" spans="1:4" ht="12.75">
      <c r="A25" s="12">
        <v>18</v>
      </c>
      <c r="B25" s="13" t="s">
        <v>17</v>
      </c>
      <c r="C25" s="63">
        <v>100</v>
      </c>
      <c r="D25" s="12"/>
    </row>
    <row r="26" spans="1:4" ht="12.75">
      <c r="A26" s="12">
        <v>19</v>
      </c>
      <c r="B26" s="13" t="s">
        <v>87</v>
      </c>
      <c r="C26" s="63">
        <v>0</v>
      </c>
      <c r="D26" s="12"/>
    </row>
    <row r="27" spans="1:4" ht="12.75">
      <c r="A27" s="12">
        <v>20</v>
      </c>
      <c r="B27" s="13" t="s">
        <v>19</v>
      </c>
      <c r="C27" s="63">
        <v>0</v>
      </c>
      <c r="D27" s="12"/>
    </row>
    <row r="28" spans="1:4" ht="12.75">
      <c r="A28" s="12">
        <v>21</v>
      </c>
      <c r="B28" s="13" t="s">
        <v>20</v>
      </c>
      <c r="C28" s="63">
        <v>0</v>
      </c>
      <c r="D28" s="12"/>
    </row>
    <row r="29" spans="1:4" ht="12.75">
      <c r="A29" s="12">
        <v>22</v>
      </c>
      <c r="B29" s="13" t="s">
        <v>61</v>
      </c>
      <c r="C29" s="63">
        <v>0</v>
      </c>
      <c r="D29" s="12"/>
    </row>
    <row r="30" spans="1:4" ht="12.75">
      <c r="A30" s="12">
        <v>23</v>
      </c>
      <c r="B30" s="13" t="s">
        <v>22</v>
      </c>
      <c r="C30" s="63">
        <v>1200</v>
      </c>
      <c r="D30" s="12"/>
    </row>
    <row r="31" spans="1:4" ht="12.75">
      <c r="A31" s="12">
        <v>24</v>
      </c>
      <c r="B31" s="13" t="s">
        <v>23</v>
      </c>
      <c r="C31" s="63">
        <v>0</v>
      </c>
      <c r="D31" s="12"/>
    </row>
    <row r="32" spans="1:4" ht="12.75">
      <c r="A32" s="12">
        <v>25</v>
      </c>
      <c r="B32" s="13" t="s">
        <v>24</v>
      </c>
      <c r="C32" s="63">
        <v>30</v>
      </c>
      <c r="D32" s="12"/>
    </row>
    <row r="33" spans="1:4" ht="12.75">
      <c r="A33" s="12">
        <v>26</v>
      </c>
      <c r="B33" s="13" t="s">
        <v>25</v>
      </c>
      <c r="C33" s="63">
        <v>0</v>
      </c>
      <c r="D33" s="12"/>
    </row>
    <row r="34" spans="1:4" ht="12.75">
      <c r="A34" s="12">
        <v>27</v>
      </c>
      <c r="B34" s="13" t="s">
        <v>26</v>
      </c>
      <c r="C34" s="75">
        <f>(C36+C43)*0.38</f>
        <v>248.9</v>
      </c>
      <c r="D34" s="12" t="s">
        <v>90</v>
      </c>
    </row>
    <row r="35" spans="1:4" ht="13.5" customHeight="1">
      <c r="A35" s="12">
        <v>28</v>
      </c>
      <c r="B35" s="13" t="s">
        <v>124</v>
      </c>
      <c r="C35" s="63">
        <f>200+100+120</f>
        <v>420</v>
      </c>
      <c r="D35" s="12" t="s">
        <v>125</v>
      </c>
    </row>
    <row r="36" spans="1:6" ht="12.75">
      <c r="A36" s="12">
        <v>29</v>
      </c>
      <c r="B36" s="13" t="s">
        <v>65</v>
      </c>
      <c r="C36" s="63">
        <v>625</v>
      </c>
      <c r="D36" s="12" t="s">
        <v>117</v>
      </c>
      <c r="F36" s="58" t="s">
        <v>107</v>
      </c>
    </row>
    <row r="37" spans="1:4" ht="12.75">
      <c r="A37" s="12">
        <v>30</v>
      </c>
      <c r="B37" s="13" t="s">
        <v>21</v>
      </c>
      <c r="C37" s="63">
        <v>0</v>
      </c>
      <c r="D37" s="12"/>
    </row>
    <row r="38" spans="1:4" ht="12.75">
      <c r="A38" s="12">
        <v>31</v>
      </c>
      <c r="B38" s="13" t="s">
        <v>63</v>
      </c>
      <c r="C38" s="63">
        <v>0</v>
      </c>
      <c r="D38" s="12"/>
    </row>
    <row r="39" spans="1:7" ht="12.75">
      <c r="A39" s="12">
        <v>32</v>
      </c>
      <c r="B39" s="13" t="s">
        <v>64</v>
      </c>
      <c r="C39" s="63">
        <v>0</v>
      </c>
      <c r="D39" s="12"/>
      <c r="G39" s="43"/>
    </row>
    <row r="40" spans="1:4" ht="12.75">
      <c r="A40" s="12">
        <v>33</v>
      </c>
      <c r="B40" s="13" t="s">
        <v>54</v>
      </c>
      <c r="C40" s="63">
        <v>0</v>
      </c>
      <c r="D40" s="12"/>
    </row>
    <row r="41" spans="1:4" ht="12.75">
      <c r="A41" s="12">
        <v>34</v>
      </c>
      <c r="B41" s="13" t="s">
        <v>11</v>
      </c>
      <c r="C41" s="63">
        <v>0</v>
      </c>
      <c r="D41" s="12"/>
    </row>
    <row r="42" spans="1:4" ht="12.75">
      <c r="A42" s="12">
        <v>35</v>
      </c>
      <c r="B42" s="16" t="s">
        <v>115</v>
      </c>
      <c r="C42" s="52">
        <f>'Финансовый план'!D92</f>
        <v>30</v>
      </c>
      <c r="D42" s="64">
        <v>0.01</v>
      </c>
    </row>
    <row r="43" spans="1:4" ht="12.75">
      <c r="A43" s="12">
        <v>36</v>
      </c>
      <c r="B43" s="13" t="s">
        <v>114</v>
      </c>
      <c r="C43" s="52">
        <f>'Финансовый план'!D89</f>
        <v>30</v>
      </c>
      <c r="D43" s="64">
        <v>0.01</v>
      </c>
    </row>
    <row r="44" spans="1:4" ht="12.75">
      <c r="A44" s="12">
        <v>37</v>
      </c>
      <c r="B44" s="13" t="s">
        <v>88</v>
      </c>
      <c r="C44" s="63">
        <f>(C36+C43)*0.185</f>
        <v>121.175</v>
      </c>
      <c r="D44" s="12" t="s">
        <v>91</v>
      </c>
    </row>
    <row r="45" spans="1:4" ht="12.75">
      <c r="A45" s="12">
        <v>38</v>
      </c>
      <c r="B45" s="14" t="s">
        <v>100</v>
      </c>
      <c r="C45" s="52">
        <f>SUM(C18:C44)</f>
        <v>10655.074999999999</v>
      </c>
      <c r="D45" s="12"/>
    </row>
    <row r="46" spans="1:9" ht="12.75">
      <c r="A46" s="80" t="s">
        <v>27</v>
      </c>
      <c r="B46" s="80"/>
      <c r="C46" s="53">
        <f>C16+C45</f>
        <v>10655.074999999999</v>
      </c>
      <c r="D46" s="44"/>
      <c r="G46" s="43"/>
      <c r="I46" s="73"/>
    </row>
    <row r="47" spans="1:4" ht="12.75">
      <c r="A47" s="84"/>
      <c r="B47" s="85"/>
      <c r="C47" s="85"/>
      <c r="D47" s="86"/>
    </row>
    <row r="48" spans="1:7" ht="12.75">
      <c r="A48" s="80" t="s">
        <v>28</v>
      </c>
      <c r="B48" s="80"/>
      <c r="C48" s="53"/>
      <c r="D48" s="44"/>
      <c r="G48" s="43"/>
    </row>
    <row r="49" spans="1:4" ht="12.75">
      <c r="A49" s="81" t="s">
        <v>29</v>
      </c>
      <c r="B49" s="81"/>
      <c r="C49" s="81"/>
      <c r="D49" s="12"/>
    </row>
    <row r="50" spans="1:4" ht="12.75">
      <c r="A50" s="8">
        <v>39</v>
      </c>
      <c r="B50" s="9" t="s">
        <v>99</v>
      </c>
      <c r="C50" s="52">
        <f>SUM('Финансовый план'!D62:O62)</f>
        <v>1115.998012500002</v>
      </c>
      <c r="D50" s="12"/>
    </row>
    <row r="51" spans="1:4" ht="12.75">
      <c r="A51" s="8">
        <v>40</v>
      </c>
      <c r="B51" s="9" t="s">
        <v>30</v>
      </c>
      <c r="C51" s="52">
        <f>C46-C56</f>
        <v>655.0749999999989</v>
      </c>
      <c r="D51" s="12"/>
    </row>
    <row r="52" spans="1:4" s="19" customFormat="1" ht="12.75">
      <c r="A52" s="10">
        <v>41</v>
      </c>
      <c r="B52" s="11" t="s">
        <v>104</v>
      </c>
      <c r="C52" s="52">
        <f>SUM(C50:C51)</f>
        <v>1771.073012500001</v>
      </c>
      <c r="D52" s="15"/>
    </row>
    <row r="53" spans="1:4" ht="12.75">
      <c r="A53" s="81" t="s">
        <v>31</v>
      </c>
      <c r="B53" s="81"/>
      <c r="C53" s="81"/>
      <c r="D53" s="12"/>
    </row>
    <row r="54" spans="1:4" ht="12.75">
      <c r="A54" s="8">
        <v>42</v>
      </c>
      <c r="B54" s="9" t="s">
        <v>32</v>
      </c>
      <c r="C54" s="52">
        <v>0</v>
      </c>
      <c r="D54" s="12"/>
    </row>
    <row r="55" spans="1:4" ht="12.75">
      <c r="A55" s="8">
        <v>43</v>
      </c>
      <c r="B55" s="9" t="s">
        <v>33</v>
      </c>
      <c r="C55" s="52">
        <v>0</v>
      </c>
      <c r="D55" s="12"/>
    </row>
    <row r="56" spans="1:4" ht="12.75">
      <c r="A56" s="8">
        <v>44</v>
      </c>
      <c r="B56" s="11" t="s">
        <v>111</v>
      </c>
      <c r="C56" s="52">
        <v>10000</v>
      </c>
      <c r="D56" s="57"/>
    </row>
    <row r="57" spans="1:4" ht="12.75">
      <c r="A57" s="10">
        <v>45</v>
      </c>
      <c r="B57" s="11" t="s">
        <v>101</v>
      </c>
      <c r="C57" s="52">
        <f>C56+C55+C54</f>
        <v>10000</v>
      </c>
      <c r="D57" s="12"/>
    </row>
    <row r="58" spans="1:4" ht="12.75">
      <c r="A58" s="82" t="s">
        <v>34</v>
      </c>
      <c r="B58" s="82"/>
      <c r="C58" s="82"/>
      <c r="D58" s="12"/>
    </row>
    <row r="59" spans="1:4" ht="12.75">
      <c r="A59" s="12">
        <v>46</v>
      </c>
      <c r="B59" s="13" t="s">
        <v>35</v>
      </c>
      <c r="C59" s="52">
        <v>0</v>
      </c>
      <c r="D59" s="12"/>
    </row>
    <row r="60" spans="1:4" ht="12.75">
      <c r="A60" s="12">
        <v>47</v>
      </c>
      <c r="B60" s="13" t="s">
        <v>36</v>
      </c>
      <c r="C60" s="52">
        <v>0</v>
      </c>
      <c r="D60" s="12"/>
    </row>
    <row r="61" spans="1:4" ht="12.75">
      <c r="A61" s="15">
        <v>48</v>
      </c>
      <c r="B61" s="14" t="s">
        <v>102</v>
      </c>
      <c r="C61" s="52">
        <f>SUM(C59:C60)</f>
        <v>0</v>
      </c>
      <c r="D61" s="12"/>
    </row>
    <row r="62" spans="1:4" ht="12.75">
      <c r="A62" s="15">
        <v>49</v>
      </c>
      <c r="B62" s="14" t="s">
        <v>103</v>
      </c>
      <c r="C62" s="52">
        <f>C57+C61</f>
        <v>10000</v>
      </c>
      <c r="D62" s="12"/>
    </row>
    <row r="63" spans="1:4" ht="12.75">
      <c r="A63" s="80" t="s">
        <v>27</v>
      </c>
      <c r="B63" s="80"/>
      <c r="C63" s="53">
        <f>C62+C52</f>
        <v>11771.073012500001</v>
      </c>
      <c r="D63" s="44"/>
    </row>
    <row r="65" spans="1:3" ht="15.75">
      <c r="A65" s="66" t="s">
        <v>116</v>
      </c>
      <c r="C65" s="65">
        <v>0.3</v>
      </c>
    </row>
    <row r="66" ht="12.75">
      <c r="A66" s="45"/>
    </row>
    <row r="68" ht="15.75">
      <c r="A68" t="s">
        <v>119</v>
      </c>
    </row>
    <row r="69" ht="12.75">
      <c r="A69" t="s">
        <v>118</v>
      </c>
    </row>
    <row r="70" ht="12.75">
      <c r="A70" t="s">
        <v>120</v>
      </c>
    </row>
  </sheetData>
  <sheetProtection/>
  <mergeCells count="11">
    <mergeCell ref="A3:D3"/>
    <mergeCell ref="A47:D47"/>
    <mergeCell ref="A48:B48"/>
    <mergeCell ref="A6:C6"/>
    <mergeCell ref="A46:B46"/>
    <mergeCell ref="A17:B17"/>
    <mergeCell ref="A7:B7"/>
    <mergeCell ref="A63:B63"/>
    <mergeCell ref="A49:C49"/>
    <mergeCell ref="A53:C53"/>
    <mergeCell ref="A58:C58"/>
  </mergeCells>
  <printOptions/>
  <pageMargins left="1.18" right="0.41" top="0.51" bottom="0.53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AlleGro</dc:creator>
  <cp:keywords/>
  <dc:description/>
  <cp:lastModifiedBy>User</cp:lastModifiedBy>
  <cp:lastPrinted>2009-02-03T15:28:12Z</cp:lastPrinted>
  <dcterms:created xsi:type="dcterms:W3CDTF">2008-11-03T08:39:32Z</dcterms:created>
  <dcterms:modified xsi:type="dcterms:W3CDTF">2015-05-28T18:39:16Z</dcterms:modified>
  <cp:category/>
  <cp:version/>
  <cp:contentType/>
  <cp:contentStatus/>
</cp:coreProperties>
</file>